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Rgofbkp01\CPL\EDITAIS\2022\"/>
    </mc:Choice>
  </mc:AlternateContent>
  <xr:revisionPtr revIDLastSave="0" documentId="8_{8F967337-7D8D-44F3-B1E6-27323B8C8FDC}" xr6:coauthVersionLast="47" xr6:coauthVersionMax="47" xr10:uidLastSave="{00000000-0000-0000-0000-000000000000}"/>
  <bookViews>
    <workbookView xWindow="9930" yWindow="915" windowWidth="12990" windowHeight="11385" tabRatio="500" activeTab="2" xr2:uid="{00000000-000D-0000-FFFF-FFFF00000000}"/>
  </bookViews>
  <sheets>
    <sheet name="PLANILHA ORÇAMENTÁRIA" sheetId="1" r:id="rId1"/>
    <sheet name="DEMONSTRATIVO BDI" sheetId="2" r:id="rId2"/>
    <sheet name="CRONOGRAMA" sheetId="3" r:id="rId3"/>
  </sheets>
  <definedNames>
    <definedName name="_xlnm.Print_Titles" localSheetId="0">'PLANILHA ORÇAMENTÁRIA'!$3:$13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50" i="2" l="1"/>
  <c r="E45" i="2"/>
  <c r="E37" i="2"/>
  <c r="E53" i="2" s="1"/>
  <c r="E32" i="2"/>
  <c r="E25" i="2"/>
  <c r="K480" i="1"/>
  <c r="L480" i="1" s="1"/>
  <c r="J480" i="1"/>
  <c r="H480" i="1"/>
  <c r="K479" i="1"/>
  <c r="L479" i="1" s="1"/>
  <c r="J479" i="1"/>
  <c r="H479" i="1"/>
  <c r="K478" i="1"/>
  <c r="L478" i="1" s="1"/>
  <c r="J478" i="1"/>
  <c r="H478" i="1"/>
  <c r="K477" i="1"/>
  <c r="L477" i="1" s="1"/>
  <c r="J477" i="1"/>
  <c r="H477" i="1"/>
  <c r="K476" i="1"/>
  <c r="L476" i="1" s="1"/>
  <c r="J476" i="1"/>
  <c r="H476" i="1"/>
  <c r="K475" i="1"/>
  <c r="L475" i="1" s="1"/>
  <c r="J475" i="1"/>
  <c r="H475" i="1"/>
  <c r="K474" i="1"/>
  <c r="L474" i="1" s="1"/>
  <c r="J474" i="1"/>
  <c r="H474" i="1"/>
  <c r="K473" i="1"/>
  <c r="L473" i="1" s="1"/>
  <c r="J473" i="1"/>
  <c r="H473" i="1"/>
  <c r="K472" i="1"/>
  <c r="L472" i="1" s="1"/>
  <c r="J472" i="1"/>
  <c r="H472" i="1"/>
  <c r="K471" i="1"/>
  <c r="L471" i="1" s="1"/>
  <c r="J471" i="1"/>
  <c r="H471" i="1"/>
  <c r="K470" i="1"/>
  <c r="L470" i="1" s="1"/>
  <c r="J470" i="1"/>
  <c r="H470" i="1"/>
  <c r="K469" i="1"/>
  <c r="L469" i="1" s="1"/>
  <c r="J469" i="1"/>
  <c r="H469" i="1"/>
  <c r="K468" i="1"/>
  <c r="L468" i="1" s="1"/>
  <c r="J468" i="1"/>
  <c r="H468" i="1"/>
  <c r="K467" i="1"/>
  <c r="L467" i="1" s="1"/>
  <c r="J467" i="1"/>
  <c r="H467" i="1"/>
  <c r="K466" i="1"/>
  <c r="L466" i="1" s="1"/>
  <c r="L465" i="1" s="1"/>
  <c r="C48" i="3" s="1"/>
  <c r="J466" i="1"/>
  <c r="H466" i="1"/>
  <c r="H465" i="1" s="1"/>
  <c r="J465" i="1"/>
  <c r="L464" i="1"/>
  <c r="K464" i="1"/>
  <c r="J464" i="1"/>
  <c r="H464" i="1"/>
  <c r="K463" i="1"/>
  <c r="L463" i="1" s="1"/>
  <c r="J463" i="1"/>
  <c r="H463" i="1"/>
  <c r="L462" i="1"/>
  <c r="K462" i="1"/>
  <c r="J462" i="1"/>
  <c r="H462" i="1"/>
  <c r="K461" i="1"/>
  <c r="L461" i="1" s="1"/>
  <c r="J461" i="1"/>
  <c r="J460" i="1" s="1"/>
  <c r="H461" i="1"/>
  <c r="H460" i="1" s="1"/>
  <c r="K459" i="1"/>
  <c r="L459" i="1" s="1"/>
  <c r="J459" i="1"/>
  <c r="H459" i="1"/>
  <c r="L458" i="1"/>
  <c r="K458" i="1"/>
  <c r="J458" i="1"/>
  <c r="H458" i="1"/>
  <c r="K457" i="1"/>
  <c r="L457" i="1" s="1"/>
  <c r="J457" i="1"/>
  <c r="H457" i="1"/>
  <c r="L456" i="1"/>
  <c r="K456" i="1"/>
  <c r="J456" i="1"/>
  <c r="H456" i="1"/>
  <c r="K455" i="1"/>
  <c r="L455" i="1" s="1"/>
  <c r="J455" i="1"/>
  <c r="H455" i="1"/>
  <c r="L454" i="1"/>
  <c r="K454" i="1"/>
  <c r="J454" i="1"/>
  <c r="H454" i="1"/>
  <c r="K453" i="1"/>
  <c r="L453" i="1" s="1"/>
  <c r="J453" i="1"/>
  <c r="H453" i="1"/>
  <c r="L452" i="1"/>
  <c r="K452" i="1"/>
  <c r="J452" i="1"/>
  <c r="H452" i="1"/>
  <c r="K451" i="1"/>
  <c r="L451" i="1" s="1"/>
  <c r="J451" i="1"/>
  <c r="H451" i="1"/>
  <c r="L450" i="1"/>
  <c r="K450" i="1"/>
  <c r="J450" i="1"/>
  <c r="H450" i="1"/>
  <c r="K449" i="1"/>
  <c r="L449" i="1" s="1"/>
  <c r="J449" i="1"/>
  <c r="H449" i="1"/>
  <c r="L448" i="1"/>
  <c r="K448" i="1"/>
  <c r="J448" i="1"/>
  <c r="H448" i="1"/>
  <c r="K447" i="1"/>
  <c r="L447" i="1" s="1"/>
  <c r="J447" i="1"/>
  <c r="H447" i="1"/>
  <c r="L446" i="1"/>
  <c r="K446" i="1"/>
  <c r="J446" i="1"/>
  <c r="H446" i="1"/>
  <c r="K445" i="1"/>
  <c r="L445" i="1" s="1"/>
  <c r="J445" i="1"/>
  <c r="H445" i="1"/>
  <c r="L444" i="1"/>
  <c r="K444" i="1"/>
  <c r="J444" i="1"/>
  <c r="H444" i="1"/>
  <c r="K443" i="1"/>
  <c r="L443" i="1" s="1"/>
  <c r="J443" i="1"/>
  <c r="H443" i="1"/>
  <c r="H442" i="1" s="1"/>
  <c r="L441" i="1"/>
  <c r="K441" i="1"/>
  <c r="J441" i="1"/>
  <c r="H441" i="1"/>
  <c r="K440" i="1"/>
  <c r="L440" i="1" s="1"/>
  <c r="J440" i="1"/>
  <c r="H440" i="1"/>
  <c r="L439" i="1"/>
  <c r="K439" i="1"/>
  <c r="J439" i="1"/>
  <c r="H439" i="1"/>
  <c r="K438" i="1"/>
  <c r="L438" i="1" s="1"/>
  <c r="J438" i="1"/>
  <c r="H438" i="1"/>
  <c r="L437" i="1"/>
  <c r="K437" i="1"/>
  <c r="J437" i="1"/>
  <c r="H437" i="1"/>
  <c r="K436" i="1"/>
  <c r="L436" i="1" s="1"/>
  <c r="J436" i="1"/>
  <c r="H436" i="1"/>
  <c r="L435" i="1"/>
  <c r="K435" i="1"/>
  <c r="J435" i="1"/>
  <c r="H435" i="1"/>
  <c r="K434" i="1"/>
  <c r="L434" i="1" s="1"/>
  <c r="J434" i="1"/>
  <c r="J433" i="1" s="1"/>
  <c r="H434" i="1"/>
  <c r="L432" i="1"/>
  <c r="K432" i="1"/>
  <c r="J432" i="1"/>
  <c r="H432" i="1"/>
  <c r="K431" i="1"/>
  <c r="L431" i="1" s="1"/>
  <c r="J431" i="1"/>
  <c r="H431" i="1"/>
  <c r="L430" i="1"/>
  <c r="K430" i="1"/>
  <c r="J430" i="1"/>
  <c r="H430" i="1"/>
  <c r="K429" i="1"/>
  <c r="L429" i="1" s="1"/>
  <c r="J429" i="1"/>
  <c r="H429" i="1"/>
  <c r="L428" i="1"/>
  <c r="K428" i="1"/>
  <c r="J428" i="1"/>
  <c r="H428" i="1"/>
  <c r="K427" i="1"/>
  <c r="L427" i="1" s="1"/>
  <c r="J427" i="1"/>
  <c r="H427" i="1"/>
  <c r="L426" i="1"/>
  <c r="K426" i="1"/>
  <c r="J426" i="1"/>
  <c r="H426" i="1"/>
  <c r="K425" i="1"/>
  <c r="L425" i="1" s="1"/>
  <c r="J425" i="1"/>
  <c r="H425" i="1"/>
  <c r="L424" i="1"/>
  <c r="K424" i="1"/>
  <c r="J424" i="1"/>
  <c r="J423" i="1" s="1"/>
  <c r="H424" i="1"/>
  <c r="H423" i="1" s="1"/>
  <c r="K422" i="1"/>
  <c r="L422" i="1" s="1"/>
  <c r="J422" i="1"/>
  <c r="H422" i="1"/>
  <c r="L421" i="1"/>
  <c r="K421" i="1"/>
  <c r="J421" i="1"/>
  <c r="H421" i="1"/>
  <c r="K420" i="1"/>
  <c r="L420" i="1" s="1"/>
  <c r="J420" i="1"/>
  <c r="H420" i="1"/>
  <c r="L419" i="1"/>
  <c r="K419" i="1"/>
  <c r="J419" i="1"/>
  <c r="H419" i="1"/>
  <c r="K418" i="1"/>
  <c r="L418" i="1" s="1"/>
  <c r="J418" i="1"/>
  <c r="H418" i="1"/>
  <c r="L417" i="1"/>
  <c r="K417" i="1"/>
  <c r="J417" i="1"/>
  <c r="H417" i="1"/>
  <c r="K416" i="1"/>
  <c r="L416" i="1" s="1"/>
  <c r="J416" i="1"/>
  <c r="H416" i="1"/>
  <c r="L415" i="1"/>
  <c r="K415" i="1"/>
  <c r="J415" i="1"/>
  <c r="H415" i="1"/>
  <c r="K414" i="1"/>
  <c r="L414" i="1" s="1"/>
  <c r="J414" i="1"/>
  <c r="H414" i="1"/>
  <c r="L413" i="1"/>
  <c r="K413" i="1"/>
  <c r="J413" i="1"/>
  <c r="H413" i="1"/>
  <c r="K412" i="1"/>
  <c r="L412" i="1" s="1"/>
  <c r="J412" i="1"/>
  <c r="H412" i="1"/>
  <c r="L411" i="1"/>
  <c r="K411" i="1"/>
  <c r="J411" i="1"/>
  <c r="H411" i="1"/>
  <c r="K410" i="1"/>
  <c r="L410" i="1" s="1"/>
  <c r="J410" i="1"/>
  <c r="H410" i="1"/>
  <c r="L409" i="1"/>
  <c r="K409" i="1"/>
  <c r="J409" i="1"/>
  <c r="H409" i="1"/>
  <c r="K408" i="1"/>
  <c r="L408" i="1" s="1"/>
  <c r="J408" i="1"/>
  <c r="H408" i="1"/>
  <c r="L407" i="1"/>
  <c r="K407" i="1"/>
  <c r="J407" i="1"/>
  <c r="H407" i="1"/>
  <c r="K406" i="1"/>
  <c r="L406" i="1" s="1"/>
  <c r="J406" i="1"/>
  <c r="H406" i="1"/>
  <c r="L405" i="1"/>
  <c r="K405" i="1"/>
  <c r="J405" i="1"/>
  <c r="H405" i="1"/>
  <c r="K404" i="1"/>
  <c r="L404" i="1" s="1"/>
  <c r="J404" i="1"/>
  <c r="H404" i="1"/>
  <c r="L403" i="1"/>
  <c r="K403" i="1"/>
  <c r="J403" i="1"/>
  <c r="H403" i="1"/>
  <c r="K402" i="1"/>
  <c r="L402" i="1" s="1"/>
  <c r="J402" i="1"/>
  <c r="H402" i="1"/>
  <c r="H400" i="1" s="1"/>
  <c r="L401" i="1"/>
  <c r="K401" i="1"/>
  <c r="J401" i="1"/>
  <c r="H401" i="1"/>
  <c r="J400" i="1"/>
  <c r="K399" i="1"/>
  <c r="L399" i="1" s="1"/>
  <c r="J399" i="1"/>
  <c r="H399" i="1"/>
  <c r="K398" i="1"/>
  <c r="L398" i="1" s="1"/>
  <c r="J398" i="1"/>
  <c r="H398" i="1"/>
  <c r="K397" i="1"/>
  <c r="L397" i="1" s="1"/>
  <c r="J397" i="1"/>
  <c r="H397" i="1"/>
  <c r="K396" i="1"/>
  <c r="L396" i="1" s="1"/>
  <c r="J396" i="1"/>
  <c r="H396" i="1"/>
  <c r="K395" i="1"/>
  <c r="L395" i="1" s="1"/>
  <c r="J395" i="1"/>
  <c r="H395" i="1"/>
  <c r="K394" i="1"/>
  <c r="L394" i="1" s="1"/>
  <c r="J394" i="1"/>
  <c r="H394" i="1"/>
  <c r="K393" i="1"/>
  <c r="L393" i="1" s="1"/>
  <c r="J393" i="1"/>
  <c r="H393" i="1"/>
  <c r="K392" i="1"/>
  <c r="L392" i="1" s="1"/>
  <c r="J392" i="1"/>
  <c r="H392" i="1"/>
  <c r="K391" i="1"/>
  <c r="L391" i="1" s="1"/>
  <c r="J391" i="1"/>
  <c r="H391" i="1"/>
  <c r="H390" i="1"/>
  <c r="K388" i="1"/>
  <c r="L388" i="1" s="1"/>
  <c r="J388" i="1"/>
  <c r="H388" i="1"/>
  <c r="L387" i="1"/>
  <c r="K387" i="1"/>
  <c r="J387" i="1"/>
  <c r="H387" i="1"/>
  <c r="K386" i="1"/>
  <c r="L386" i="1" s="1"/>
  <c r="J386" i="1"/>
  <c r="H386" i="1"/>
  <c r="L385" i="1"/>
  <c r="L383" i="1" s="1"/>
  <c r="C40" i="3" s="1"/>
  <c r="K385" i="1"/>
  <c r="J385" i="1"/>
  <c r="H385" i="1"/>
  <c r="H383" i="1" s="1"/>
  <c r="K384" i="1"/>
  <c r="L384" i="1" s="1"/>
  <c r="J384" i="1"/>
  <c r="H384" i="1"/>
  <c r="J383" i="1"/>
  <c r="L382" i="1"/>
  <c r="K382" i="1"/>
  <c r="J382" i="1"/>
  <c r="H382" i="1"/>
  <c r="K381" i="1"/>
  <c r="L381" i="1" s="1"/>
  <c r="J381" i="1"/>
  <c r="H381" i="1"/>
  <c r="L380" i="1"/>
  <c r="K380" i="1"/>
  <c r="J380" i="1"/>
  <c r="H380" i="1"/>
  <c r="K379" i="1"/>
  <c r="L379" i="1" s="1"/>
  <c r="J379" i="1"/>
  <c r="H379" i="1"/>
  <c r="L378" i="1"/>
  <c r="K378" i="1"/>
  <c r="J378" i="1"/>
  <c r="H378" i="1"/>
  <c r="K377" i="1"/>
  <c r="L377" i="1" s="1"/>
  <c r="J377" i="1"/>
  <c r="H377" i="1"/>
  <c r="L376" i="1"/>
  <c r="K376" i="1"/>
  <c r="J376" i="1"/>
  <c r="H376" i="1"/>
  <c r="K375" i="1"/>
  <c r="L375" i="1" s="1"/>
  <c r="J375" i="1"/>
  <c r="H375" i="1"/>
  <c r="L374" i="1"/>
  <c r="K374" i="1"/>
  <c r="J374" i="1"/>
  <c r="H374" i="1"/>
  <c r="K373" i="1"/>
  <c r="L373" i="1" s="1"/>
  <c r="J373" i="1"/>
  <c r="H373" i="1"/>
  <c r="L372" i="1"/>
  <c r="K372" i="1"/>
  <c r="J372" i="1"/>
  <c r="H372" i="1"/>
  <c r="K371" i="1"/>
  <c r="L371" i="1" s="1"/>
  <c r="J371" i="1"/>
  <c r="H371" i="1"/>
  <c r="L370" i="1"/>
  <c r="K370" i="1"/>
  <c r="J370" i="1"/>
  <c r="H370" i="1"/>
  <c r="K369" i="1"/>
  <c r="L369" i="1" s="1"/>
  <c r="J369" i="1"/>
  <c r="H369" i="1"/>
  <c r="L368" i="1"/>
  <c r="K368" i="1"/>
  <c r="J368" i="1"/>
  <c r="H368" i="1"/>
  <c r="K367" i="1"/>
  <c r="L367" i="1" s="1"/>
  <c r="J367" i="1"/>
  <c r="H367" i="1"/>
  <c r="L366" i="1"/>
  <c r="K366" i="1"/>
  <c r="J366" i="1"/>
  <c r="H366" i="1"/>
  <c r="J365" i="1"/>
  <c r="H365" i="1"/>
  <c r="K364" i="1"/>
  <c r="L364" i="1" s="1"/>
  <c r="J364" i="1"/>
  <c r="H364" i="1"/>
  <c r="K363" i="1"/>
  <c r="L363" i="1" s="1"/>
  <c r="J363" i="1"/>
  <c r="H363" i="1"/>
  <c r="K362" i="1"/>
  <c r="L362" i="1" s="1"/>
  <c r="J362" i="1"/>
  <c r="H362" i="1"/>
  <c r="K361" i="1"/>
  <c r="L361" i="1" s="1"/>
  <c r="J361" i="1"/>
  <c r="H361" i="1"/>
  <c r="K360" i="1"/>
  <c r="L360" i="1" s="1"/>
  <c r="J360" i="1"/>
  <c r="H360" i="1"/>
  <c r="K359" i="1"/>
  <c r="L359" i="1" s="1"/>
  <c r="J359" i="1"/>
  <c r="H359" i="1"/>
  <c r="K358" i="1"/>
  <c r="L358" i="1" s="1"/>
  <c r="J358" i="1"/>
  <c r="H358" i="1"/>
  <c r="K357" i="1"/>
  <c r="L357" i="1" s="1"/>
  <c r="J357" i="1"/>
  <c r="H357" i="1"/>
  <c r="H356" i="1" s="1"/>
  <c r="L355" i="1"/>
  <c r="K355" i="1"/>
  <c r="J355" i="1"/>
  <c r="H355" i="1"/>
  <c r="L354" i="1"/>
  <c r="K354" i="1"/>
  <c r="J354" i="1"/>
  <c r="H354" i="1"/>
  <c r="L353" i="1"/>
  <c r="K353" i="1"/>
  <c r="J353" i="1"/>
  <c r="H353" i="1"/>
  <c r="L352" i="1"/>
  <c r="K352" i="1"/>
  <c r="J352" i="1"/>
  <c r="J350" i="1" s="1"/>
  <c r="H352" i="1"/>
  <c r="L351" i="1"/>
  <c r="K351" i="1"/>
  <c r="J351" i="1"/>
  <c r="H351" i="1"/>
  <c r="H350" i="1" s="1"/>
  <c r="L350" i="1"/>
  <c r="C37" i="3" s="1"/>
  <c r="L37" i="3" s="1"/>
  <c r="T37" i="3" s="1"/>
  <c r="K349" i="1"/>
  <c r="L349" i="1" s="1"/>
  <c r="J349" i="1"/>
  <c r="H349" i="1"/>
  <c r="L348" i="1"/>
  <c r="K348" i="1"/>
  <c r="J348" i="1"/>
  <c r="H348" i="1"/>
  <c r="K347" i="1"/>
  <c r="L347" i="1" s="1"/>
  <c r="J347" i="1"/>
  <c r="H347" i="1"/>
  <c r="L346" i="1"/>
  <c r="K346" i="1"/>
  <c r="J346" i="1"/>
  <c r="H346" i="1"/>
  <c r="K345" i="1"/>
  <c r="L345" i="1" s="1"/>
  <c r="J345" i="1"/>
  <c r="H345" i="1"/>
  <c r="L344" i="1"/>
  <c r="K344" i="1"/>
  <c r="J344" i="1"/>
  <c r="H344" i="1"/>
  <c r="K343" i="1"/>
  <c r="L343" i="1" s="1"/>
  <c r="J343" i="1"/>
  <c r="H343" i="1"/>
  <c r="L342" i="1"/>
  <c r="K342" i="1"/>
  <c r="J342" i="1"/>
  <c r="H342" i="1"/>
  <c r="K341" i="1"/>
  <c r="L341" i="1" s="1"/>
  <c r="J341" i="1"/>
  <c r="H341" i="1"/>
  <c r="L340" i="1"/>
  <c r="L339" i="1" s="1"/>
  <c r="C36" i="3" s="1"/>
  <c r="K340" i="1"/>
  <c r="J340" i="1"/>
  <c r="J339" i="1" s="1"/>
  <c r="H340" i="1"/>
  <c r="H339" i="1" s="1"/>
  <c r="K338" i="1"/>
  <c r="L338" i="1" s="1"/>
  <c r="J338" i="1"/>
  <c r="H338" i="1"/>
  <c r="L337" i="1"/>
  <c r="K337" i="1"/>
  <c r="J337" i="1"/>
  <c r="H337" i="1"/>
  <c r="K336" i="1"/>
  <c r="L336" i="1" s="1"/>
  <c r="J336" i="1"/>
  <c r="H336" i="1"/>
  <c r="L335" i="1"/>
  <c r="K335" i="1"/>
  <c r="J335" i="1"/>
  <c r="H335" i="1"/>
  <c r="K334" i="1"/>
  <c r="L334" i="1" s="1"/>
  <c r="J334" i="1"/>
  <c r="J333" i="1" s="1"/>
  <c r="H334" i="1"/>
  <c r="H333" i="1" s="1"/>
  <c r="K332" i="1"/>
  <c r="L332" i="1" s="1"/>
  <c r="J332" i="1"/>
  <c r="H332" i="1"/>
  <c r="K331" i="1"/>
  <c r="L331" i="1" s="1"/>
  <c r="J331" i="1"/>
  <c r="H331" i="1"/>
  <c r="K330" i="1"/>
  <c r="L330" i="1" s="1"/>
  <c r="J330" i="1"/>
  <c r="H330" i="1"/>
  <c r="K329" i="1"/>
  <c r="L329" i="1" s="1"/>
  <c r="J329" i="1"/>
  <c r="H329" i="1"/>
  <c r="K328" i="1"/>
  <c r="L328" i="1" s="1"/>
  <c r="J328" i="1"/>
  <c r="H328" i="1"/>
  <c r="K327" i="1"/>
  <c r="L327" i="1" s="1"/>
  <c r="J327" i="1"/>
  <c r="H327" i="1"/>
  <c r="K326" i="1"/>
  <c r="L326" i="1" s="1"/>
  <c r="J326" i="1"/>
  <c r="H326" i="1"/>
  <c r="K325" i="1"/>
  <c r="L325" i="1" s="1"/>
  <c r="J325" i="1"/>
  <c r="H325" i="1"/>
  <c r="K324" i="1"/>
  <c r="L324" i="1" s="1"/>
  <c r="J324" i="1"/>
  <c r="H324" i="1"/>
  <c r="K323" i="1"/>
  <c r="L323" i="1" s="1"/>
  <c r="J323" i="1"/>
  <c r="H323" i="1"/>
  <c r="K322" i="1"/>
  <c r="L322" i="1" s="1"/>
  <c r="J322" i="1"/>
  <c r="H322" i="1"/>
  <c r="H321" i="1" s="1"/>
  <c r="L319" i="1"/>
  <c r="L317" i="1" s="1"/>
  <c r="C32" i="3" s="1"/>
  <c r="K319" i="1"/>
  <c r="J319" i="1"/>
  <c r="H319" i="1"/>
  <c r="H317" i="1" s="1"/>
  <c r="K318" i="1"/>
  <c r="L318" i="1" s="1"/>
  <c r="J318" i="1"/>
  <c r="H318" i="1"/>
  <c r="J317" i="1"/>
  <c r="L316" i="1"/>
  <c r="K316" i="1"/>
  <c r="J316" i="1"/>
  <c r="H316" i="1"/>
  <c r="K315" i="1"/>
  <c r="L315" i="1" s="1"/>
  <c r="J315" i="1"/>
  <c r="H315" i="1"/>
  <c r="L314" i="1"/>
  <c r="K314" i="1"/>
  <c r="J314" i="1"/>
  <c r="H314" i="1"/>
  <c r="K313" i="1"/>
  <c r="L313" i="1" s="1"/>
  <c r="J313" i="1"/>
  <c r="H313" i="1"/>
  <c r="L312" i="1"/>
  <c r="K312" i="1"/>
  <c r="J312" i="1"/>
  <c r="H312" i="1"/>
  <c r="K311" i="1"/>
  <c r="L311" i="1" s="1"/>
  <c r="J311" i="1"/>
  <c r="H311" i="1"/>
  <c r="L310" i="1"/>
  <c r="K310" i="1"/>
  <c r="J310" i="1"/>
  <c r="H310" i="1"/>
  <c r="K309" i="1"/>
  <c r="L309" i="1" s="1"/>
  <c r="J309" i="1"/>
  <c r="H309" i="1"/>
  <c r="L308" i="1"/>
  <c r="K308" i="1"/>
  <c r="J308" i="1"/>
  <c r="H308" i="1"/>
  <c r="K307" i="1"/>
  <c r="L307" i="1" s="1"/>
  <c r="J307" i="1"/>
  <c r="H307" i="1"/>
  <c r="L306" i="1"/>
  <c r="K306" i="1"/>
  <c r="J306" i="1"/>
  <c r="H306" i="1"/>
  <c r="K305" i="1"/>
  <c r="L305" i="1" s="1"/>
  <c r="J305" i="1"/>
  <c r="H305" i="1"/>
  <c r="L304" i="1"/>
  <c r="K304" i="1"/>
  <c r="J304" i="1"/>
  <c r="H304" i="1"/>
  <c r="K303" i="1"/>
  <c r="L303" i="1" s="1"/>
  <c r="J303" i="1"/>
  <c r="H303" i="1"/>
  <c r="L302" i="1"/>
  <c r="K302" i="1"/>
  <c r="J302" i="1"/>
  <c r="H302" i="1"/>
  <c r="K301" i="1"/>
  <c r="L301" i="1" s="1"/>
  <c r="J301" i="1"/>
  <c r="H301" i="1"/>
  <c r="L300" i="1"/>
  <c r="K300" i="1"/>
  <c r="J300" i="1"/>
  <c r="H300" i="1"/>
  <c r="K299" i="1"/>
  <c r="L299" i="1" s="1"/>
  <c r="J299" i="1"/>
  <c r="H299" i="1"/>
  <c r="L298" i="1"/>
  <c r="K298" i="1"/>
  <c r="J298" i="1"/>
  <c r="H298" i="1"/>
  <c r="K297" i="1"/>
  <c r="L297" i="1" s="1"/>
  <c r="J297" i="1"/>
  <c r="H297" i="1"/>
  <c r="L296" i="1"/>
  <c r="K296" i="1"/>
  <c r="J296" i="1"/>
  <c r="H296" i="1"/>
  <c r="K295" i="1"/>
  <c r="L295" i="1" s="1"/>
  <c r="J295" i="1"/>
  <c r="H295" i="1"/>
  <c r="L294" i="1"/>
  <c r="K294" i="1"/>
  <c r="J294" i="1"/>
  <c r="H294" i="1"/>
  <c r="K293" i="1"/>
  <c r="L293" i="1" s="1"/>
  <c r="J293" i="1"/>
  <c r="H293" i="1"/>
  <c r="L292" i="1"/>
  <c r="K292" i="1"/>
  <c r="J292" i="1"/>
  <c r="H292" i="1"/>
  <c r="K291" i="1"/>
  <c r="L291" i="1" s="1"/>
  <c r="J291" i="1"/>
  <c r="H291" i="1"/>
  <c r="L290" i="1"/>
  <c r="K290" i="1"/>
  <c r="J290" i="1"/>
  <c r="H290" i="1"/>
  <c r="K289" i="1"/>
  <c r="L289" i="1" s="1"/>
  <c r="J289" i="1"/>
  <c r="H289" i="1"/>
  <c r="L288" i="1"/>
  <c r="K288" i="1"/>
  <c r="J288" i="1"/>
  <c r="H288" i="1"/>
  <c r="K287" i="1"/>
  <c r="L287" i="1" s="1"/>
  <c r="J287" i="1"/>
  <c r="H287" i="1"/>
  <c r="L286" i="1"/>
  <c r="K286" i="1"/>
  <c r="J286" i="1"/>
  <c r="H286" i="1"/>
  <c r="J285" i="1"/>
  <c r="H285" i="1"/>
  <c r="K284" i="1"/>
  <c r="L284" i="1" s="1"/>
  <c r="J284" i="1"/>
  <c r="H284" i="1"/>
  <c r="K283" i="1"/>
  <c r="L283" i="1" s="1"/>
  <c r="J283" i="1"/>
  <c r="H283" i="1"/>
  <c r="K282" i="1"/>
  <c r="L282" i="1" s="1"/>
  <c r="J282" i="1"/>
  <c r="H282" i="1"/>
  <c r="K281" i="1"/>
  <c r="L281" i="1" s="1"/>
  <c r="J281" i="1"/>
  <c r="H281" i="1"/>
  <c r="K280" i="1"/>
  <c r="L280" i="1" s="1"/>
  <c r="J280" i="1"/>
  <c r="H280" i="1"/>
  <c r="K279" i="1"/>
  <c r="L279" i="1" s="1"/>
  <c r="J279" i="1"/>
  <c r="H279" i="1"/>
  <c r="K278" i="1"/>
  <c r="L278" i="1" s="1"/>
  <c r="J278" i="1"/>
  <c r="H278" i="1"/>
  <c r="K277" i="1"/>
  <c r="L277" i="1" s="1"/>
  <c r="J277" i="1"/>
  <c r="H277" i="1"/>
  <c r="K276" i="1"/>
  <c r="L276" i="1" s="1"/>
  <c r="J276" i="1"/>
  <c r="H276" i="1"/>
  <c r="K275" i="1"/>
  <c r="L275" i="1" s="1"/>
  <c r="J275" i="1"/>
  <c r="H275" i="1"/>
  <c r="K274" i="1"/>
  <c r="L274" i="1" s="1"/>
  <c r="J274" i="1"/>
  <c r="H274" i="1"/>
  <c r="K273" i="1"/>
  <c r="L273" i="1" s="1"/>
  <c r="J273" i="1"/>
  <c r="H273" i="1"/>
  <c r="K272" i="1"/>
  <c r="L272" i="1" s="1"/>
  <c r="J272" i="1"/>
  <c r="H272" i="1"/>
  <c r="K271" i="1"/>
  <c r="L271" i="1" s="1"/>
  <c r="J271" i="1"/>
  <c r="H271" i="1"/>
  <c r="K270" i="1"/>
  <c r="L270" i="1" s="1"/>
  <c r="J270" i="1"/>
  <c r="H270" i="1"/>
  <c r="K269" i="1"/>
  <c r="L269" i="1" s="1"/>
  <c r="J269" i="1"/>
  <c r="H269" i="1"/>
  <c r="K268" i="1"/>
  <c r="L268" i="1" s="1"/>
  <c r="J268" i="1"/>
  <c r="H268" i="1"/>
  <c r="K267" i="1"/>
  <c r="L267" i="1" s="1"/>
  <c r="J267" i="1"/>
  <c r="H267" i="1"/>
  <c r="K266" i="1"/>
  <c r="L266" i="1" s="1"/>
  <c r="J266" i="1"/>
  <c r="H266" i="1"/>
  <c r="K265" i="1"/>
  <c r="L265" i="1" s="1"/>
  <c r="J265" i="1"/>
  <c r="H265" i="1"/>
  <c r="K264" i="1"/>
  <c r="L264" i="1" s="1"/>
  <c r="J264" i="1"/>
  <c r="H264" i="1"/>
  <c r="K263" i="1"/>
  <c r="L263" i="1" s="1"/>
  <c r="J263" i="1"/>
  <c r="H263" i="1"/>
  <c r="K262" i="1"/>
  <c r="L262" i="1" s="1"/>
  <c r="J262" i="1"/>
  <c r="H262" i="1"/>
  <c r="K261" i="1"/>
  <c r="L261" i="1" s="1"/>
  <c r="J261" i="1"/>
  <c r="H261" i="1"/>
  <c r="K260" i="1"/>
  <c r="L260" i="1" s="1"/>
  <c r="J260" i="1"/>
  <c r="H260" i="1"/>
  <c r="K259" i="1"/>
  <c r="L259" i="1" s="1"/>
  <c r="J259" i="1"/>
  <c r="H259" i="1"/>
  <c r="K258" i="1"/>
  <c r="L258" i="1" s="1"/>
  <c r="J258" i="1"/>
  <c r="H258" i="1"/>
  <c r="K257" i="1"/>
  <c r="L257" i="1" s="1"/>
  <c r="J257" i="1"/>
  <c r="H257" i="1"/>
  <c r="K256" i="1"/>
  <c r="L256" i="1" s="1"/>
  <c r="J256" i="1"/>
  <c r="H256" i="1"/>
  <c r="K255" i="1"/>
  <c r="L255" i="1" s="1"/>
  <c r="J255" i="1"/>
  <c r="H255" i="1"/>
  <c r="K254" i="1"/>
  <c r="L254" i="1" s="1"/>
  <c r="J254" i="1"/>
  <c r="H254" i="1"/>
  <c r="K253" i="1"/>
  <c r="L253" i="1" s="1"/>
  <c r="J253" i="1"/>
  <c r="H253" i="1"/>
  <c r="K252" i="1"/>
  <c r="L252" i="1" s="1"/>
  <c r="J252" i="1"/>
  <c r="H252" i="1"/>
  <c r="H251" i="1"/>
  <c r="L250" i="1"/>
  <c r="K250" i="1"/>
  <c r="J250" i="1"/>
  <c r="H250" i="1"/>
  <c r="L249" i="1"/>
  <c r="K249" i="1"/>
  <c r="J249" i="1"/>
  <c r="H249" i="1"/>
  <c r="L248" i="1"/>
  <c r="K248" i="1"/>
  <c r="J248" i="1"/>
  <c r="H248" i="1"/>
  <c r="L247" i="1"/>
  <c r="K247" i="1"/>
  <c r="J247" i="1"/>
  <c r="H247" i="1"/>
  <c r="L246" i="1"/>
  <c r="K246" i="1"/>
  <c r="J246" i="1"/>
  <c r="H246" i="1"/>
  <c r="L245" i="1"/>
  <c r="K245" i="1"/>
  <c r="J245" i="1"/>
  <c r="H245" i="1"/>
  <c r="L244" i="1"/>
  <c r="K244" i="1"/>
  <c r="J244" i="1"/>
  <c r="H244" i="1"/>
  <c r="L243" i="1"/>
  <c r="K243" i="1"/>
  <c r="J243" i="1"/>
  <c r="H243" i="1"/>
  <c r="L242" i="1"/>
  <c r="K242" i="1"/>
  <c r="J242" i="1"/>
  <c r="H242" i="1"/>
  <c r="L241" i="1"/>
  <c r="K241" i="1"/>
  <c r="J241" i="1"/>
  <c r="H241" i="1"/>
  <c r="L240" i="1"/>
  <c r="K240" i="1"/>
  <c r="J240" i="1"/>
  <c r="H240" i="1"/>
  <c r="L239" i="1"/>
  <c r="K239" i="1"/>
  <c r="J239" i="1"/>
  <c r="H239" i="1"/>
  <c r="L238" i="1"/>
  <c r="K238" i="1"/>
  <c r="J238" i="1"/>
  <c r="H238" i="1"/>
  <c r="L237" i="1"/>
  <c r="K237" i="1"/>
  <c r="J237" i="1"/>
  <c r="H237" i="1"/>
  <c r="L236" i="1"/>
  <c r="K236" i="1"/>
  <c r="J236" i="1"/>
  <c r="H236" i="1"/>
  <c r="L235" i="1"/>
  <c r="K235" i="1"/>
  <c r="J235" i="1"/>
  <c r="H235" i="1"/>
  <c r="L234" i="1"/>
  <c r="K234" i="1"/>
  <c r="J234" i="1"/>
  <c r="H234" i="1"/>
  <c r="L233" i="1"/>
  <c r="K233" i="1"/>
  <c r="J233" i="1"/>
  <c r="H233" i="1"/>
  <c r="L232" i="1"/>
  <c r="K232" i="1"/>
  <c r="J232" i="1"/>
  <c r="H232" i="1"/>
  <c r="L231" i="1"/>
  <c r="K231" i="1"/>
  <c r="J231" i="1"/>
  <c r="H231" i="1"/>
  <c r="L230" i="1"/>
  <c r="K230" i="1"/>
  <c r="J230" i="1"/>
  <c r="H230" i="1"/>
  <c r="L229" i="1"/>
  <c r="K229" i="1"/>
  <c r="J229" i="1"/>
  <c r="H229" i="1"/>
  <c r="L228" i="1"/>
  <c r="K228" i="1"/>
  <c r="J228" i="1"/>
  <c r="H228" i="1"/>
  <c r="L227" i="1"/>
  <c r="K227" i="1"/>
  <c r="J227" i="1"/>
  <c r="H227" i="1"/>
  <c r="L226" i="1"/>
  <c r="K226" i="1"/>
  <c r="J226" i="1"/>
  <c r="H226" i="1"/>
  <c r="L225" i="1"/>
  <c r="K225" i="1"/>
  <c r="J225" i="1"/>
  <c r="H225" i="1"/>
  <c r="L224" i="1"/>
  <c r="K224" i="1"/>
  <c r="J224" i="1"/>
  <c r="H224" i="1"/>
  <c r="L223" i="1"/>
  <c r="K223" i="1"/>
  <c r="J223" i="1"/>
  <c r="H223" i="1"/>
  <c r="L222" i="1"/>
  <c r="K222" i="1"/>
  <c r="J222" i="1"/>
  <c r="H222" i="1"/>
  <c r="L221" i="1"/>
  <c r="K221" i="1"/>
  <c r="J221" i="1"/>
  <c r="H221" i="1"/>
  <c r="L220" i="1"/>
  <c r="K220" i="1"/>
  <c r="J220" i="1"/>
  <c r="H220" i="1"/>
  <c r="L219" i="1"/>
  <c r="K219" i="1"/>
  <c r="J219" i="1"/>
  <c r="H219" i="1"/>
  <c r="L218" i="1"/>
  <c r="K218" i="1"/>
  <c r="J218" i="1"/>
  <c r="H218" i="1"/>
  <c r="L217" i="1"/>
  <c r="K217" i="1"/>
  <c r="J217" i="1"/>
  <c r="H217" i="1"/>
  <c r="L216" i="1"/>
  <c r="K216" i="1"/>
  <c r="J216" i="1"/>
  <c r="H216" i="1"/>
  <c r="L215" i="1"/>
  <c r="K215" i="1"/>
  <c r="J215" i="1"/>
  <c r="H215" i="1"/>
  <c r="L214" i="1"/>
  <c r="K214" i="1"/>
  <c r="J214" i="1"/>
  <c r="H214" i="1"/>
  <c r="L213" i="1"/>
  <c r="K213" i="1"/>
  <c r="J213" i="1"/>
  <c r="H213" i="1"/>
  <c r="L212" i="1"/>
  <c r="K212" i="1"/>
  <c r="J212" i="1"/>
  <c r="H212" i="1"/>
  <c r="L211" i="1"/>
  <c r="K211" i="1"/>
  <c r="J211" i="1"/>
  <c r="H211" i="1"/>
  <c r="L210" i="1"/>
  <c r="K210" i="1"/>
  <c r="J210" i="1"/>
  <c r="H210" i="1"/>
  <c r="L209" i="1"/>
  <c r="K209" i="1"/>
  <c r="J209" i="1"/>
  <c r="H209" i="1"/>
  <c r="L208" i="1"/>
  <c r="K208" i="1"/>
  <c r="J208" i="1"/>
  <c r="H208" i="1"/>
  <c r="L207" i="1"/>
  <c r="K207" i="1"/>
  <c r="J207" i="1"/>
  <c r="H207" i="1"/>
  <c r="L206" i="1"/>
  <c r="K206" i="1"/>
  <c r="J206" i="1"/>
  <c r="H206" i="1"/>
  <c r="L205" i="1"/>
  <c r="K205" i="1"/>
  <c r="J205" i="1"/>
  <c r="H205" i="1"/>
  <c r="L204" i="1"/>
  <c r="K204" i="1"/>
  <c r="J204" i="1"/>
  <c r="H204" i="1"/>
  <c r="L203" i="1"/>
  <c r="K203" i="1"/>
  <c r="J203" i="1"/>
  <c r="H203" i="1"/>
  <c r="L202" i="1"/>
  <c r="K202" i="1"/>
  <c r="J202" i="1"/>
  <c r="H202" i="1"/>
  <c r="L201" i="1"/>
  <c r="K201" i="1"/>
  <c r="J201" i="1"/>
  <c r="H201" i="1"/>
  <c r="L200" i="1"/>
  <c r="K200" i="1"/>
  <c r="J200" i="1"/>
  <c r="H200" i="1"/>
  <c r="L199" i="1"/>
  <c r="K199" i="1"/>
  <c r="J199" i="1"/>
  <c r="H199" i="1"/>
  <c r="L198" i="1"/>
  <c r="K198" i="1"/>
  <c r="J198" i="1"/>
  <c r="H198" i="1"/>
  <c r="L197" i="1"/>
  <c r="K197" i="1"/>
  <c r="J197" i="1"/>
  <c r="H197" i="1"/>
  <c r="L196" i="1"/>
  <c r="K196" i="1"/>
  <c r="J196" i="1"/>
  <c r="H196" i="1"/>
  <c r="L195" i="1"/>
  <c r="K195" i="1"/>
  <c r="J195" i="1"/>
  <c r="H195" i="1"/>
  <c r="L194" i="1"/>
  <c r="K194" i="1"/>
  <c r="J194" i="1"/>
  <c r="H194" i="1"/>
  <c r="L193" i="1"/>
  <c r="K193" i="1"/>
  <c r="J193" i="1"/>
  <c r="H193" i="1"/>
  <c r="L192" i="1"/>
  <c r="K192" i="1"/>
  <c r="J192" i="1"/>
  <c r="H192" i="1"/>
  <c r="L191" i="1"/>
  <c r="K191" i="1"/>
  <c r="J191" i="1"/>
  <c r="H191" i="1"/>
  <c r="L190" i="1"/>
  <c r="K190" i="1"/>
  <c r="J190" i="1"/>
  <c r="H190" i="1"/>
  <c r="L189" i="1"/>
  <c r="K189" i="1"/>
  <c r="J189" i="1"/>
  <c r="H189" i="1"/>
  <c r="L188" i="1"/>
  <c r="K188" i="1"/>
  <c r="J188" i="1"/>
  <c r="H188" i="1"/>
  <c r="L187" i="1"/>
  <c r="K187" i="1"/>
  <c r="J187" i="1"/>
  <c r="H187" i="1"/>
  <c r="L186" i="1"/>
  <c r="K186" i="1"/>
  <c r="J186" i="1"/>
  <c r="H186" i="1"/>
  <c r="L185" i="1"/>
  <c r="K185" i="1"/>
  <c r="J185" i="1"/>
  <c r="H185" i="1"/>
  <c r="L184" i="1"/>
  <c r="K184" i="1"/>
  <c r="J184" i="1"/>
  <c r="H184" i="1"/>
  <c r="L183" i="1"/>
  <c r="K183" i="1"/>
  <c r="J183" i="1"/>
  <c r="H183" i="1"/>
  <c r="L182" i="1"/>
  <c r="K182" i="1"/>
  <c r="J182" i="1"/>
  <c r="J180" i="1" s="1"/>
  <c r="H182" i="1"/>
  <c r="L181" i="1"/>
  <c r="K181" i="1"/>
  <c r="J181" i="1"/>
  <c r="H181" i="1"/>
  <c r="H180" i="1" s="1"/>
  <c r="L180" i="1"/>
  <c r="C29" i="3" s="1"/>
  <c r="O29" i="3" s="1"/>
  <c r="T29" i="3" s="1"/>
  <c r="K179" i="1"/>
  <c r="L179" i="1" s="1"/>
  <c r="J179" i="1"/>
  <c r="H179" i="1"/>
  <c r="L178" i="1"/>
  <c r="K178" i="1"/>
  <c r="J178" i="1"/>
  <c r="H178" i="1"/>
  <c r="K177" i="1"/>
  <c r="L177" i="1" s="1"/>
  <c r="J177" i="1"/>
  <c r="H177" i="1"/>
  <c r="L176" i="1"/>
  <c r="K176" i="1"/>
  <c r="J176" i="1"/>
  <c r="H176" i="1"/>
  <c r="K175" i="1"/>
  <c r="L175" i="1" s="1"/>
  <c r="J175" i="1"/>
  <c r="H175" i="1"/>
  <c r="L174" i="1"/>
  <c r="K174" i="1"/>
  <c r="J174" i="1"/>
  <c r="J173" i="1" s="1"/>
  <c r="H174" i="1"/>
  <c r="H173" i="1" s="1"/>
  <c r="K172" i="1"/>
  <c r="L172" i="1" s="1"/>
  <c r="J172" i="1"/>
  <c r="H172" i="1"/>
  <c r="L171" i="1"/>
  <c r="K171" i="1"/>
  <c r="J171" i="1"/>
  <c r="H171" i="1"/>
  <c r="K170" i="1"/>
  <c r="L170" i="1" s="1"/>
  <c r="J170" i="1"/>
  <c r="H170" i="1"/>
  <c r="L169" i="1"/>
  <c r="K169" i="1"/>
  <c r="J169" i="1"/>
  <c r="H169" i="1"/>
  <c r="K168" i="1"/>
  <c r="L168" i="1" s="1"/>
  <c r="J168" i="1"/>
  <c r="H168" i="1"/>
  <c r="L167" i="1"/>
  <c r="K167" i="1"/>
  <c r="J167" i="1"/>
  <c r="H167" i="1"/>
  <c r="K166" i="1"/>
  <c r="L166" i="1" s="1"/>
  <c r="J166" i="1"/>
  <c r="H166" i="1"/>
  <c r="L165" i="1"/>
  <c r="K165" i="1"/>
  <c r="J165" i="1"/>
  <c r="H165" i="1"/>
  <c r="K164" i="1"/>
  <c r="L164" i="1" s="1"/>
  <c r="L161" i="1" s="1"/>
  <c r="C27" i="3" s="1"/>
  <c r="J164" i="1"/>
  <c r="H164" i="1"/>
  <c r="L163" i="1"/>
  <c r="K163" i="1"/>
  <c r="J163" i="1"/>
  <c r="H163" i="1"/>
  <c r="K162" i="1"/>
  <c r="L162" i="1" s="1"/>
  <c r="J162" i="1"/>
  <c r="J161" i="1" s="1"/>
  <c r="H162" i="1"/>
  <c r="H161" i="1" s="1"/>
  <c r="K160" i="1"/>
  <c r="L160" i="1" s="1"/>
  <c r="L159" i="1" s="1"/>
  <c r="C26" i="3" s="1"/>
  <c r="L26" i="3" s="1"/>
  <c r="T26" i="3" s="1"/>
  <c r="J160" i="1"/>
  <c r="J159" i="1" s="1"/>
  <c r="H160" i="1"/>
  <c r="H159" i="1" s="1"/>
  <c r="L158" i="1"/>
  <c r="K158" i="1"/>
  <c r="J158" i="1"/>
  <c r="H158" i="1"/>
  <c r="L157" i="1"/>
  <c r="K157" i="1"/>
  <c r="J157" i="1"/>
  <c r="H157" i="1"/>
  <c r="L156" i="1"/>
  <c r="K156" i="1"/>
  <c r="J156" i="1"/>
  <c r="H156" i="1"/>
  <c r="L155" i="1"/>
  <c r="K155" i="1"/>
  <c r="J155" i="1"/>
  <c r="H155" i="1"/>
  <c r="L154" i="1"/>
  <c r="K154" i="1"/>
  <c r="J154" i="1"/>
  <c r="H154" i="1"/>
  <c r="L153" i="1"/>
  <c r="K153" i="1"/>
  <c r="J153" i="1"/>
  <c r="H153" i="1"/>
  <c r="L152" i="1"/>
  <c r="K152" i="1"/>
  <c r="J152" i="1"/>
  <c r="H152" i="1"/>
  <c r="L151" i="1"/>
  <c r="K151" i="1"/>
  <c r="J151" i="1"/>
  <c r="H151" i="1"/>
  <c r="L150" i="1"/>
  <c r="K150" i="1"/>
  <c r="J150" i="1"/>
  <c r="H150" i="1"/>
  <c r="L149" i="1"/>
  <c r="K149" i="1"/>
  <c r="J149" i="1"/>
  <c r="H149" i="1"/>
  <c r="L148" i="1"/>
  <c r="K148" i="1"/>
  <c r="J148" i="1"/>
  <c r="H148" i="1"/>
  <c r="L147" i="1"/>
  <c r="K147" i="1"/>
  <c r="J147" i="1"/>
  <c r="H147" i="1"/>
  <c r="L146" i="1"/>
  <c r="K146" i="1"/>
  <c r="J146" i="1"/>
  <c r="H146" i="1"/>
  <c r="L145" i="1"/>
  <c r="K145" i="1"/>
  <c r="J145" i="1"/>
  <c r="H145" i="1"/>
  <c r="L144" i="1"/>
  <c r="K144" i="1"/>
  <c r="J144" i="1"/>
  <c r="H144" i="1"/>
  <c r="L143" i="1"/>
  <c r="K143" i="1"/>
  <c r="J143" i="1"/>
  <c r="H143" i="1"/>
  <c r="L142" i="1"/>
  <c r="K142" i="1"/>
  <c r="J142" i="1"/>
  <c r="H142" i="1"/>
  <c r="L141" i="1"/>
  <c r="K141" i="1"/>
  <c r="J141" i="1"/>
  <c r="H141" i="1"/>
  <c r="L140" i="1"/>
  <c r="K140" i="1"/>
  <c r="J140" i="1"/>
  <c r="H140" i="1"/>
  <c r="H138" i="1" s="1"/>
  <c r="L139" i="1"/>
  <c r="L138" i="1" s="1"/>
  <c r="C25" i="3" s="1"/>
  <c r="K139" i="1"/>
  <c r="J139" i="1"/>
  <c r="J138" i="1" s="1"/>
  <c r="H139" i="1"/>
  <c r="K137" i="1"/>
  <c r="L137" i="1" s="1"/>
  <c r="J137" i="1"/>
  <c r="H137" i="1"/>
  <c r="K136" i="1"/>
  <c r="L136" i="1" s="1"/>
  <c r="J136" i="1"/>
  <c r="H136" i="1"/>
  <c r="L135" i="1"/>
  <c r="K135" i="1"/>
  <c r="J135" i="1"/>
  <c r="H135" i="1"/>
  <c r="K134" i="1"/>
  <c r="L134" i="1" s="1"/>
  <c r="J134" i="1"/>
  <c r="H134" i="1"/>
  <c r="L133" i="1"/>
  <c r="K133" i="1"/>
  <c r="J133" i="1"/>
  <c r="H133" i="1"/>
  <c r="K132" i="1"/>
  <c r="L132" i="1" s="1"/>
  <c r="J132" i="1"/>
  <c r="H132" i="1"/>
  <c r="L131" i="1"/>
  <c r="K131" i="1"/>
  <c r="J131" i="1"/>
  <c r="H131" i="1"/>
  <c r="K130" i="1"/>
  <c r="L130" i="1" s="1"/>
  <c r="J130" i="1"/>
  <c r="H130" i="1"/>
  <c r="K129" i="1"/>
  <c r="L129" i="1" s="1"/>
  <c r="J129" i="1"/>
  <c r="H129" i="1"/>
  <c r="K128" i="1"/>
  <c r="L128" i="1" s="1"/>
  <c r="J128" i="1"/>
  <c r="H128" i="1"/>
  <c r="K127" i="1"/>
  <c r="L127" i="1" s="1"/>
  <c r="J127" i="1"/>
  <c r="H127" i="1"/>
  <c r="K126" i="1"/>
  <c r="L126" i="1" s="1"/>
  <c r="J126" i="1"/>
  <c r="H126" i="1"/>
  <c r="K125" i="1"/>
  <c r="L125" i="1" s="1"/>
  <c r="J125" i="1"/>
  <c r="H125" i="1"/>
  <c r="K124" i="1"/>
  <c r="L124" i="1" s="1"/>
  <c r="J124" i="1"/>
  <c r="H124" i="1"/>
  <c r="L123" i="1"/>
  <c r="K123" i="1"/>
  <c r="J123" i="1"/>
  <c r="H123" i="1"/>
  <c r="K122" i="1"/>
  <c r="L122" i="1" s="1"/>
  <c r="J122" i="1"/>
  <c r="H122" i="1"/>
  <c r="K121" i="1"/>
  <c r="L121" i="1" s="1"/>
  <c r="J121" i="1"/>
  <c r="H121" i="1"/>
  <c r="K120" i="1"/>
  <c r="L120" i="1" s="1"/>
  <c r="J120" i="1"/>
  <c r="H120" i="1"/>
  <c r="L119" i="1"/>
  <c r="K119" i="1"/>
  <c r="J119" i="1"/>
  <c r="J117" i="1" s="1"/>
  <c r="H119" i="1"/>
  <c r="H117" i="1" s="1"/>
  <c r="K118" i="1"/>
  <c r="L118" i="1" s="1"/>
  <c r="J118" i="1"/>
  <c r="H118" i="1"/>
  <c r="L116" i="1"/>
  <c r="K116" i="1"/>
  <c r="J116" i="1"/>
  <c r="H116" i="1"/>
  <c r="K115" i="1"/>
  <c r="L115" i="1" s="1"/>
  <c r="J115" i="1"/>
  <c r="H115" i="1"/>
  <c r="L114" i="1"/>
  <c r="K114" i="1"/>
  <c r="J114" i="1"/>
  <c r="H114" i="1"/>
  <c r="K113" i="1"/>
  <c r="L113" i="1" s="1"/>
  <c r="J113" i="1"/>
  <c r="J111" i="1" s="1"/>
  <c r="H113" i="1"/>
  <c r="H111" i="1" s="1"/>
  <c r="L112" i="1"/>
  <c r="K112" i="1"/>
  <c r="J112" i="1"/>
  <c r="H112" i="1"/>
  <c r="L110" i="1"/>
  <c r="K110" i="1"/>
  <c r="J110" i="1"/>
  <c r="H110" i="1"/>
  <c r="K109" i="1"/>
  <c r="L109" i="1" s="1"/>
  <c r="J109" i="1"/>
  <c r="H109" i="1"/>
  <c r="K108" i="1"/>
  <c r="L108" i="1" s="1"/>
  <c r="J108" i="1"/>
  <c r="H108" i="1"/>
  <c r="K107" i="1"/>
  <c r="L107" i="1" s="1"/>
  <c r="J107" i="1"/>
  <c r="H107" i="1"/>
  <c r="K106" i="1"/>
  <c r="L106" i="1" s="1"/>
  <c r="J106" i="1"/>
  <c r="H106" i="1"/>
  <c r="K105" i="1"/>
  <c r="L105" i="1" s="1"/>
  <c r="J105" i="1"/>
  <c r="H105" i="1"/>
  <c r="K104" i="1"/>
  <c r="L104" i="1" s="1"/>
  <c r="J104" i="1"/>
  <c r="H104" i="1"/>
  <c r="K103" i="1"/>
  <c r="L103" i="1" s="1"/>
  <c r="J103" i="1"/>
  <c r="H103" i="1"/>
  <c r="L102" i="1"/>
  <c r="K102" i="1"/>
  <c r="J102" i="1"/>
  <c r="H102" i="1"/>
  <c r="H101" i="1"/>
  <c r="L100" i="1"/>
  <c r="K100" i="1"/>
  <c r="J100" i="1"/>
  <c r="H100" i="1"/>
  <c r="L99" i="1"/>
  <c r="K99" i="1"/>
  <c r="J99" i="1"/>
  <c r="H99" i="1"/>
  <c r="H97" i="1" s="1"/>
  <c r="L98" i="1"/>
  <c r="L97" i="1" s="1"/>
  <c r="C21" i="3" s="1"/>
  <c r="I21" i="3" s="1"/>
  <c r="T21" i="3" s="1"/>
  <c r="K98" i="1"/>
  <c r="J98" i="1"/>
  <c r="J97" i="1" s="1"/>
  <c r="H98" i="1"/>
  <c r="K96" i="1"/>
  <c r="L96" i="1" s="1"/>
  <c r="J96" i="1"/>
  <c r="H96" i="1"/>
  <c r="K95" i="1"/>
  <c r="L95" i="1" s="1"/>
  <c r="J95" i="1"/>
  <c r="H95" i="1"/>
  <c r="K94" i="1"/>
  <c r="L94" i="1" s="1"/>
  <c r="J94" i="1"/>
  <c r="J91" i="1" s="1"/>
  <c r="H94" i="1"/>
  <c r="K93" i="1"/>
  <c r="L93" i="1" s="1"/>
  <c r="J93" i="1"/>
  <c r="H93" i="1"/>
  <c r="K92" i="1"/>
  <c r="L92" i="1" s="1"/>
  <c r="L91" i="1" s="1"/>
  <c r="C20" i="3" s="1"/>
  <c r="J92" i="1"/>
  <c r="H92" i="1"/>
  <c r="H91" i="1" s="1"/>
  <c r="L90" i="1"/>
  <c r="K90" i="1"/>
  <c r="J90" i="1"/>
  <c r="H90" i="1"/>
  <c r="L89" i="1"/>
  <c r="K89" i="1"/>
  <c r="J89" i="1"/>
  <c r="H89" i="1"/>
  <c r="L88" i="1"/>
  <c r="K88" i="1"/>
  <c r="J88" i="1"/>
  <c r="H88" i="1"/>
  <c r="L87" i="1"/>
  <c r="K87" i="1"/>
  <c r="J87" i="1"/>
  <c r="H87" i="1"/>
  <c r="L86" i="1"/>
  <c r="K86" i="1"/>
  <c r="J86" i="1"/>
  <c r="H86" i="1"/>
  <c r="L85" i="1"/>
  <c r="K85" i="1"/>
  <c r="J85" i="1"/>
  <c r="H85" i="1"/>
  <c r="L84" i="1"/>
  <c r="K84" i="1"/>
  <c r="J84" i="1"/>
  <c r="H84" i="1"/>
  <c r="L83" i="1"/>
  <c r="K83" i="1"/>
  <c r="J83" i="1"/>
  <c r="H83" i="1"/>
  <c r="L82" i="1"/>
  <c r="K82" i="1"/>
  <c r="J82" i="1"/>
  <c r="H82" i="1"/>
  <c r="L81" i="1"/>
  <c r="K81" i="1"/>
  <c r="J81" i="1"/>
  <c r="H81" i="1"/>
  <c r="L80" i="1"/>
  <c r="K80" i="1"/>
  <c r="J80" i="1"/>
  <c r="H80" i="1"/>
  <c r="L79" i="1"/>
  <c r="K79" i="1"/>
  <c r="J79" i="1"/>
  <c r="H79" i="1"/>
  <c r="L78" i="1"/>
  <c r="K78" i="1"/>
  <c r="J78" i="1"/>
  <c r="H78" i="1"/>
  <c r="L77" i="1"/>
  <c r="K77" i="1"/>
  <c r="J77" i="1"/>
  <c r="H77" i="1"/>
  <c r="L76" i="1"/>
  <c r="K76" i="1"/>
  <c r="J76" i="1"/>
  <c r="H76" i="1"/>
  <c r="L75" i="1"/>
  <c r="L74" i="1" s="1"/>
  <c r="C19" i="3" s="1"/>
  <c r="K75" i="1"/>
  <c r="J75" i="1"/>
  <c r="J74" i="1" s="1"/>
  <c r="H75" i="1"/>
  <c r="H74" i="1"/>
  <c r="K73" i="1"/>
  <c r="L73" i="1" s="1"/>
  <c r="J73" i="1"/>
  <c r="H73" i="1"/>
  <c r="K72" i="1"/>
  <c r="L72" i="1" s="1"/>
  <c r="J72" i="1"/>
  <c r="H72" i="1"/>
  <c r="L71" i="1"/>
  <c r="K71" i="1"/>
  <c r="J71" i="1"/>
  <c r="H71" i="1"/>
  <c r="K70" i="1"/>
  <c r="L70" i="1" s="1"/>
  <c r="J70" i="1"/>
  <c r="H70" i="1"/>
  <c r="K69" i="1"/>
  <c r="L69" i="1" s="1"/>
  <c r="J69" i="1"/>
  <c r="H69" i="1"/>
  <c r="K68" i="1"/>
  <c r="L68" i="1" s="1"/>
  <c r="J68" i="1"/>
  <c r="H68" i="1"/>
  <c r="L67" i="1"/>
  <c r="K67" i="1"/>
  <c r="J67" i="1"/>
  <c r="H67" i="1"/>
  <c r="K66" i="1"/>
  <c r="L66" i="1" s="1"/>
  <c r="J66" i="1"/>
  <c r="H66" i="1"/>
  <c r="L65" i="1"/>
  <c r="K65" i="1"/>
  <c r="J65" i="1"/>
  <c r="H65" i="1"/>
  <c r="K64" i="1"/>
  <c r="L64" i="1" s="1"/>
  <c r="J64" i="1"/>
  <c r="H64" i="1"/>
  <c r="L63" i="1"/>
  <c r="K63" i="1"/>
  <c r="J63" i="1"/>
  <c r="H63" i="1"/>
  <c r="K62" i="1"/>
  <c r="L62" i="1" s="1"/>
  <c r="J62" i="1"/>
  <c r="H62" i="1"/>
  <c r="K61" i="1"/>
  <c r="L61" i="1" s="1"/>
  <c r="J61" i="1"/>
  <c r="H61" i="1"/>
  <c r="K60" i="1"/>
  <c r="L60" i="1" s="1"/>
  <c r="J60" i="1"/>
  <c r="H60" i="1"/>
  <c r="L59" i="1"/>
  <c r="K59" i="1"/>
  <c r="J59" i="1"/>
  <c r="J52" i="1" s="1"/>
  <c r="H59" i="1"/>
  <c r="K58" i="1"/>
  <c r="L58" i="1" s="1"/>
  <c r="J58" i="1"/>
  <c r="H58" i="1"/>
  <c r="K57" i="1"/>
  <c r="L57" i="1" s="1"/>
  <c r="J57" i="1"/>
  <c r="H57" i="1"/>
  <c r="H52" i="1" s="1"/>
  <c r="H51" i="1" s="1"/>
  <c r="K56" i="1"/>
  <c r="L56" i="1" s="1"/>
  <c r="J56" i="1"/>
  <c r="H56" i="1"/>
  <c r="L55" i="1"/>
  <c r="K55" i="1"/>
  <c r="J55" i="1"/>
  <c r="H55" i="1"/>
  <c r="K54" i="1"/>
  <c r="L54" i="1" s="1"/>
  <c r="J54" i="1"/>
  <c r="H54" i="1"/>
  <c r="K53" i="1"/>
  <c r="L53" i="1" s="1"/>
  <c r="L52" i="1" s="1"/>
  <c r="J53" i="1"/>
  <c r="H53" i="1"/>
  <c r="K50" i="1"/>
  <c r="L50" i="1" s="1"/>
  <c r="J50" i="1"/>
  <c r="H50" i="1"/>
  <c r="L49" i="1"/>
  <c r="K49" i="1"/>
  <c r="J49" i="1"/>
  <c r="H49" i="1"/>
  <c r="K48" i="1"/>
  <c r="L48" i="1" s="1"/>
  <c r="J48" i="1"/>
  <c r="H48" i="1"/>
  <c r="L47" i="1"/>
  <c r="K47" i="1"/>
  <c r="J47" i="1"/>
  <c r="H47" i="1"/>
  <c r="K46" i="1"/>
  <c r="L46" i="1" s="1"/>
  <c r="J46" i="1"/>
  <c r="H46" i="1"/>
  <c r="L45" i="1"/>
  <c r="K45" i="1"/>
  <c r="J45" i="1"/>
  <c r="H45" i="1"/>
  <c r="K44" i="1"/>
  <c r="L44" i="1" s="1"/>
  <c r="J44" i="1"/>
  <c r="H44" i="1"/>
  <c r="L43" i="1"/>
  <c r="K43" i="1"/>
  <c r="J43" i="1"/>
  <c r="H43" i="1"/>
  <c r="K42" i="1"/>
  <c r="L42" i="1" s="1"/>
  <c r="J42" i="1"/>
  <c r="J40" i="1" s="1"/>
  <c r="H42" i="1"/>
  <c r="H40" i="1" s="1"/>
  <c r="L41" i="1"/>
  <c r="K41" i="1"/>
  <c r="J41" i="1"/>
  <c r="H41" i="1"/>
  <c r="L39" i="1"/>
  <c r="K39" i="1"/>
  <c r="J39" i="1"/>
  <c r="H39" i="1"/>
  <c r="L38" i="1"/>
  <c r="K38" i="1"/>
  <c r="J38" i="1"/>
  <c r="H38" i="1"/>
  <c r="L37" i="1"/>
  <c r="K37" i="1"/>
  <c r="J37" i="1"/>
  <c r="H37" i="1"/>
  <c r="L36" i="1"/>
  <c r="K36" i="1"/>
  <c r="J36" i="1"/>
  <c r="H36" i="1"/>
  <c r="L35" i="1"/>
  <c r="K35" i="1"/>
  <c r="J35" i="1"/>
  <c r="H35" i="1"/>
  <c r="L34" i="1"/>
  <c r="K34" i="1"/>
  <c r="J34" i="1"/>
  <c r="H34" i="1"/>
  <c r="L33" i="1"/>
  <c r="K33" i="1"/>
  <c r="J33" i="1"/>
  <c r="H33" i="1"/>
  <c r="L32" i="1"/>
  <c r="K32" i="1"/>
  <c r="J32" i="1"/>
  <c r="H32" i="1"/>
  <c r="L31" i="1"/>
  <c r="K31" i="1"/>
  <c r="J31" i="1"/>
  <c r="H31" i="1"/>
  <c r="L30" i="1"/>
  <c r="K30" i="1"/>
  <c r="J30" i="1"/>
  <c r="H30" i="1"/>
  <c r="L29" i="1"/>
  <c r="K29" i="1"/>
  <c r="J29" i="1"/>
  <c r="H29" i="1"/>
  <c r="L28" i="1"/>
  <c r="K28" i="1"/>
  <c r="J28" i="1"/>
  <c r="H28" i="1"/>
  <c r="L27" i="1"/>
  <c r="L25" i="1" s="1"/>
  <c r="K27" i="1"/>
  <c r="J27" i="1"/>
  <c r="H27" i="1"/>
  <c r="L26" i="1"/>
  <c r="K26" i="1"/>
  <c r="J26" i="1"/>
  <c r="H26" i="1"/>
  <c r="H25" i="1" s="1"/>
  <c r="J25" i="1"/>
  <c r="K23" i="1"/>
  <c r="L23" i="1" s="1"/>
  <c r="L21" i="1" s="1"/>
  <c r="C13" i="3" s="1"/>
  <c r="J23" i="1"/>
  <c r="J21" i="1" s="1"/>
  <c r="H23" i="1"/>
  <c r="L22" i="1"/>
  <c r="K22" i="1"/>
  <c r="J22" i="1"/>
  <c r="H22" i="1"/>
  <c r="H21" i="1"/>
  <c r="L20" i="1"/>
  <c r="K20" i="1"/>
  <c r="J20" i="1"/>
  <c r="H20" i="1"/>
  <c r="K19" i="1"/>
  <c r="L19" i="1" s="1"/>
  <c r="J19" i="1"/>
  <c r="H19" i="1"/>
  <c r="L18" i="1"/>
  <c r="K18" i="1"/>
  <c r="J18" i="1"/>
  <c r="H18" i="1"/>
  <c r="K17" i="1"/>
  <c r="L17" i="1" s="1"/>
  <c r="J17" i="1"/>
  <c r="J15" i="1" s="1"/>
  <c r="H17" i="1"/>
  <c r="H15" i="1" s="1"/>
  <c r="H14" i="1" s="1"/>
  <c r="L16" i="1"/>
  <c r="K16" i="1"/>
  <c r="J16" i="1"/>
  <c r="H16" i="1"/>
  <c r="I20" i="3" l="1"/>
  <c r="F20" i="3"/>
  <c r="L19" i="3"/>
  <c r="I19" i="3"/>
  <c r="F19" i="3"/>
  <c r="C18" i="3"/>
  <c r="I32" i="3"/>
  <c r="O32" i="3"/>
  <c r="O40" i="3"/>
  <c r="L40" i="3"/>
  <c r="I40" i="3"/>
  <c r="T40" i="3" s="1"/>
  <c r="J24" i="1"/>
  <c r="C15" i="3"/>
  <c r="J51" i="1"/>
  <c r="L40" i="1"/>
  <c r="C16" i="3" s="1"/>
  <c r="H24" i="1"/>
  <c r="L117" i="1"/>
  <c r="C24" i="3" s="1"/>
  <c r="L27" i="3"/>
  <c r="I27" i="3"/>
  <c r="I13" i="3"/>
  <c r="F13" i="3"/>
  <c r="O13" i="3"/>
  <c r="L13" i="3"/>
  <c r="L15" i="1"/>
  <c r="J14" i="1"/>
  <c r="O25" i="3"/>
  <c r="L25" i="3"/>
  <c r="L390" i="1"/>
  <c r="L460" i="1"/>
  <c r="C47" i="3" s="1"/>
  <c r="O47" i="3" s="1"/>
  <c r="T47" i="3" s="1"/>
  <c r="L251" i="1"/>
  <c r="C30" i="3" s="1"/>
  <c r="L365" i="1"/>
  <c r="C39" i="3" s="1"/>
  <c r="L433" i="1"/>
  <c r="C45" i="3" s="1"/>
  <c r="L285" i="1"/>
  <c r="C31" i="3" s="1"/>
  <c r="O48" i="3"/>
  <c r="L48" i="3"/>
  <c r="T48" i="3" s="1"/>
  <c r="H320" i="1"/>
  <c r="J390" i="1"/>
  <c r="L423" i="1"/>
  <c r="C44" i="3" s="1"/>
  <c r="H433" i="1"/>
  <c r="H389" i="1" s="1"/>
  <c r="L101" i="1"/>
  <c r="C22" i="3" s="1"/>
  <c r="L173" i="1"/>
  <c r="C28" i="3" s="1"/>
  <c r="L28" i="3" s="1"/>
  <c r="T28" i="3" s="1"/>
  <c r="J251" i="1"/>
  <c r="J321" i="1"/>
  <c r="L36" i="3"/>
  <c r="T36" i="3" s="1"/>
  <c r="I36" i="3"/>
  <c r="L321" i="1"/>
  <c r="J442" i="1"/>
  <c r="J101" i="1"/>
  <c r="L111" i="1"/>
  <c r="C23" i="3" s="1"/>
  <c r="L333" i="1"/>
  <c r="C35" i="3" s="1"/>
  <c r="I35" i="3" s="1"/>
  <c r="T35" i="3" s="1"/>
  <c r="J356" i="1"/>
  <c r="L400" i="1"/>
  <c r="C43" i="3" s="1"/>
  <c r="L442" i="1"/>
  <c r="C46" i="3" s="1"/>
  <c r="L356" i="1"/>
  <c r="C38" i="3" s="1"/>
  <c r="O38" i="3" l="1"/>
  <c r="L38" i="3"/>
  <c r="T38" i="3" s="1"/>
  <c r="L46" i="3"/>
  <c r="I46" i="3"/>
  <c r="T32" i="3"/>
  <c r="L43" i="3"/>
  <c r="I43" i="3"/>
  <c r="F43" i="3"/>
  <c r="T43" i="3" s="1"/>
  <c r="J389" i="1"/>
  <c r="T13" i="3"/>
  <c r="L24" i="1"/>
  <c r="L51" i="1"/>
  <c r="L44" i="3"/>
  <c r="T44" i="3" s="1"/>
  <c r="I44" i="3"/>
  <c r="L389" i="1"/>
  <c r="C42" i="3"/>
  <c r="I15" i="3"/>
  <c r="F15" i="3"/>
  <c r="T15" i="3" s="1"/>
  <c r="C14" i="3"/>
  <c r="F18" i="3"/>
  <c r="T18" i="3" s="1"/>
  <c r="C17" i="3"/>
  <c r="T25" i="3"/>
  <c r="T27" i="3"/>
  <c r="T19" i="3"/>
  <c r="I16" i="3"/>
  <c r="F16" i="3"/>
  <c r="T16" i="3" s="1"/>
  <c r="C34" i="3"/>
  <c r="L320" i="1"/>
  <c r="J320" i="1"/>
  <c r="I481" i="1" s="1"/>
  <c r="O31" i="3"/>
  <c r="L31" i="3"/>
  <c r="I31" i="3"/>
  <c r="T31" i="3" s="1"/>
  <c r="F31" i="3"/>
  <c r="O24" i="3"/>
  <c r="L24" i="3"/>
  <c r="I24" i="3"/>
  <c r="T24" i="3" s="1"/>
  <c r="O39" i="3"/>
  <c r="L39" i="3"/>
  <c r="T39" i="3" s="1"/>
  <c r="O30" i="3"/>
  <c r="L30" i="3"/>
  <c r="I30" i="3"/>
  <c r="F30" i="3"/>
  <c r="L23" i="3"/>
  <c r="I23" i="3"/>
  <c r="T23" i="3" s="1"/>
  <c r="L22" i="3"/>
  <c r="I22" i="3"/>
  <c r="T22" i="3" s="1"/>
  <c r="L45" i="3"/>
  <c r="I45" i="3"/>
  <c r="C12" i="3"/>
  <c r="L14" i="1"/>
  <c r="T20" i="3"/>
  <c r="F42" i="3" l="1"/>
  <c r="T42" i="3" s="1"/>
  <c r="C41" i="3"/>
  <c r="L42" i="3"/>
  <c r="I42" i="3"/>
  <c r="K481" i="1"/>
  <c r="H481" i="1" s="1"/>
  <c r="T30" i="3"/>
  <c r="F34" i="3"/>
  <c r="T34" i="3" s="1"/>
  <c r="C33" i="3"/>
  <c r="T46" i="3"/>
  <c r="C11" i="3"/>
  <c r="O12" i="3"/>
  <c r="L12" i="3"/>
  <c r="L49" i="3" s="1"/>
  <c r="I12" i="3"/>
  <c r="I49" i="3" s="1"/>
  <c r="F12" i="3"/>
  <c r="T45" i="3"/>
  <c r="F49" i="3" l="1"/>
  <c r="T12" i="3"/>
  <c r="T50" i="3" s="1"/>
  <c r="C49" i="3"/>
  <c r="R49" i="3" s="1"/>
  <c r="O49" i="3" l="1"/>
  <c r="H49" i="3"/>
  <c r="K49" i="3"/>
  <c r="F50" i="3"/>
  <c r="I50" i="3" s="1"/>
  <c r="L50" i="3" s="1"/>
  <c r="E49" i="3"/>
  <c r="E50" i="3" s="1"/>
  <c r="H50" i="3" l="1"/>
  <c r="K50" i="3" s="1"/>
  <c r="O50" i="3"/>
  <c r="R50" i="3" s="1"/>
  <c r="N49" i="3"/>
  <c r="N50" i="3" l="1"/>
  <c r="Q50" i="3" s="1"/>
</calcChain>
</file>

<file path=xl/sharedStrings.xml><?xml version="1.0" encoding="utf-8"?>
<sst xmlns="http://schemas.openxmlformats.org/spreadsheetml/2006/main" count="2405" uniqueCount="1378">
  <si>
    <t xml:space="preserve">          TRIBUNAL REGIONAL ELEITORAL DE GOIÁS</t>
  </si>
  <si>
    <t xml:space="preserve">          SECRETARIA DE ADMINISTRAÇÃO E ORÇAMENTO</t>
  </si>
  <si>
    <t xml:space="preserve">          COORDENADORIA DE ENGENHARIA E INFRAESTRUTURA</t>
  </si>
  <si>
    <t xml:space="preserve">          SEÇÃO DE OBRAS E PROJETOS</t>
  </si>
  <si>
    <t>SEÇÃO DE OBRAS E PROJETOS / SEOPR - TRE-GO</t>
  </si>
  <si>
    <t>Relatório de Material e Mão-de-obra(Sintético)</t>
  </si>
  <si>
    <t>OBRA :</t>
  </si>
  <si>
    <t>REFORMA PALMEIRAS DE GOIÁS -</t>
  </si>
  <si>
    <t>Taxa: LS: 49,81% / BDI: 24,4%</t>
  </si>
  <si>
    <t>ORÇAMENTO :</t>
  </si>
  <si>
    <t>Reforma do Cartório Eleitoral de Palmeiras de Goiás/GO</t>
  </si>
  <si>
    <t>LOCAL :</t>
  </si>
  <si>
    <t>CÓDIGO</t>
  </si>
  <si>
    <t>DESCRIÇÃO</t>
  </si>
  <si>
    <t>CLASS</t>
  </si>
  <si>
    <t>UNIDADE</t>
  </si>
  <si>
    <t>QUANT.</t>
  </si>
  <si>
    <t>PREÇO MAT. (UNIT.)(R$)</t>
  </si>
  <si>
    <t>PREÇO MAT. (TOT.)(R$)</t>
  </si>
  <si>
    <t>PREÇO M.O. (UNIT.)(R$)</t>
  </si>
  <si>
    <t>PREÇO M.O. (TOT.)(R$)</t>
  </si>
  <si>
    <t>PREÇO FINAL (UNIT.)(R$)</t>
  </si>
  <si>
    <t>PREÇO FINAL (TOT.)(R$)</t>
  </si>
  <si>
    <t>SERVIÇOS INICIAIS E ADMINISTRAÇÃO DA OBRA</t>
  </si>
  <si>
    <t>01.01</t>
  </si>
  <si>
    <t>SERVIÇOS INICIAIS</t>
  </si>
  <si>
    <t>030105/AGETOP</t>
  </si>
  <si>
    <t>01.01.01</t>
  </si>
  <si>
    <t>Locação de caçamba estacionária para transporte de entulho, por até 15 dias, incluso carga manual</t>
  </si>
  <si>
    <t>SER.CG</t>
  </si>
  <si>
    <t>M3</t>
  </si>
  <si>
    <t>10527D</t>
  </si>
  <si>
    <t>01.01.02</t>
  </si>
  <si>
    <t>Locação de andaime tubular de encaixe, tipo torre, para serviços gerais em altura em toda a obra</t>
  </si>
  <si>
    <t>MAT.</t>
  </si>
  <si>
    <t>MXMES</t>
  </si>
  <si>
    <t>01.01.03</t>
  </si>
  <si>
    <t>Placa de obra em chapa galvanizada conforme exigências do CREA-GO</t>
  </si>
  <si>
    <t>M2</t>
  </si>
  <si>
    <t>AGETOP 271500+271502</t>
  </si>
  <si>
    <t>01.01.04</t>
  </si>
  <si>
    <t>Despesas de alimentação</t>
  </si>
  <si>
    <t>UN</t>
  </si>
  <si>
    <t>CREA-GO Ato Administrativo Nº 01/2017 - CREA-GO</t>
  </si>
  <si>
    <t>01.01.05</t>
  </si>
  <si>
    <t>Anotação de Responsabilidade Técnica (ART) Execução</t>
  </si>
  <si>
    <t>VERBA</t>
  </si>
  <si>
    <t>1.2</t>
  </si>
  <si>
    <t>ADMINISTRAÇÃO DA OBRA</t>
  </si>
  <si>
    <t>2707D</t>
  </si>
  <si>
    <t>01.02.01</t>
  </si>
  <si>
    <t>Engenheiro civil</t>
  </si>
  <si>
    <t>M.O.</t>
  </si>
  <si>
    <t>H</t>
  </si>
  <si>
    <t>40818D</t>
  </si>
  <si>
    <t>01.02.02</t>
  </si>
  <si>
    <t>Encarregado geral de obra</t>
  </si>
  <si>
    <t>MÊS</t>
  </si>
  <si>
    <t>ETAPA 1 - TELHADOS</t>
  </si>
  <si>
    <t>2.1</t>
  </si>
  <si>
    <t>ESTRUTURAS METÁLICA E MADEIRA</t>
  </si>
  <si>
    <t>100719U</t>
  </si>
  <si>
    <t>02.01.01</t>
  </si>
  <si>
    <t>PINTURA COM TINTA ALQUÍDICA DE FUNDO (TIPO ZARCÃO) PULVERIZADA SOBRE PERFIL METÁLICO EXECUTADO EM FÁBRICA (POR DEMÃO). AF_01/2020_P</t>
  </si>
  <si>
    <t>100729U</t>
  </si>
  <si>
    <t>02.01.02</t>
  </si>
  <si>
    <t>PINTURA COM TINTA EPOXÍDICA DE ACABAMENTO PULVERIZADA SOBRE PERFIL METÁLICO EXECUTADO EM FÁBRICA (POR DEMÃO). AF_01/2020_P</t>
  </si>
  <si>
    <t>11964D</t>
  </si>
  <si>
    <t>02.01.03</t>
  </si>
  <si>
    <t>Parafuso de aço tipo chumbador parabolt, diâmetro 3/8", comprimento 75mm</t>
  </si>
  <si>
    <t>43692D1</t>
  </si>
  <si>
    <t>02.01.04</t>
  </si>
  <si>
    <t>Perfil de aço chapa dobrada U simples, ST 93X30 #2,00</t>
  </si>
  <si>
    <t>KG</t>
  </si>
  <si>
    <t>43692D2</t>
  </si>
  <si>
    <t>02.01.05</t>
  </si>
  <si>
    <t>Perfil de aço chapa dobrada U simples, ST 100X40 #2,00</t>
  </si>
  <si>
    <t>43692D3</t>
  </si>
  <si>
    <t>02.01.06</t>
  </si>
  <si>
    <t>Perfil de aço chapa dobrada U enrijecido ST 100x50x17 #2,00</t>
  </si>
  <si>
    <t>43692D5</t>
  </si>
  <si>
    <t>02.01.07</t>
  </si>
  <si>
    <t>Perfil de aço tipo L 40x40 #3,00</t>
  </si>
  <si>
    <t>43692D6</t>
  </si>
  <si>
    <t>02.01.08</t>
  </si>
  <si>
    <t>Tubo industrial 40x40 #1,20</t>
  </si>
  <si>
    <t>43692D8</t>
  </si>
  <si>
    <t>02.01.09</t>
  </si>
  <si>
    <t>Chapa de aço #3,00mm</t>
  </si>
  <si>
    <t>43692D9</t>
  </si>
  <si>
    <t>02.01.10</t>
  </si>
  <si>
    <t>Chapa de aço #4,00mm</t>
  </si>
  <si>
    <t>88240U</t>
  </si>
  <si>
    <t>02.01.11</t>
  </si>
  <si>
    <t>AJUDANTE DE ESTRUTURA METÁLICA COM ENCARGOS COMPLEMENTARES</t>
  </si>
  <si>
    <t>88315U</t>
  </si>
  <si>
    <t>02.01.12</t>
  </si>
  <si>
    <t>SERRALHEIRO COM ENCARGOS COMPLEMENTARES</t>
  </si>
  <si>
    <t>92566UD adaptado</t>
  </si>
  <si>
    <t>02.01.13</t>
  </si>
  <si>
    <t>Adaptação da estrutura pontaleteada de madeira existente - inclui desmontagem, aumento da inclinação de 5% para 9% (levantamento das cumeeiras), cortes de peças onde necessário, fornecimento de peças adiconais e demais montagens para atender aos requisitos de apoio das telhas (vão máximo de 1,76m entre os apoios)</t>
  </si>
  <si>
    <t>Cálculo SEOPR 1DD</t>
  </si>
  <si>
    <t>02.01.14</t>
  </si>
  <si>
    <t>Itens complementares - eletrodos, thinner, discos de corte, furos em estrutura de concreto, içamento das peças, etc.</t>
  </si>
  <si>
    <t>un</t>
  </si>
  <si>
    <t>2.2</t>
  </si>
  <si>
    <t>COBERTURA</t>
  </si>
  <si>
    <t>88309 88316 38783 87290 100480</t>
  </si>
  <si>
    <t>02.02.01</t>
  </si>
  <si>
    <t>Enchimento das calhas com tijolos e argamassa, acabamento final com camada de 2 cm de argamassa de cimento e areia traço 1:3 com aditivo impermeabilizante, cantos abaulados</t>
  </si>
  <si>
    <t>89578UD</t>
  </si>
  <si>
    <t>02.02.02</t>
  </si>
  <si>
    <t>Retirada de Tubo PVC, água pluvial, 100mm - telhado</t>
  </si>
  <si>
    <t>M</t>
  </si>
  <si>
    <t>94210U</t>
  </si>
  <si>
    <t>02.02.03</t>
  </si>
  <si>
    <t>Telhamento com telha ondulada de fibrocimento e=6mm, recobrimento lateral de 1 1/4 de onda, inc. 9% - sem reaproveitamento de telhas</t>
  </si>
  <si>
    <t>94210UD adaptado</t>
  </si>
  <si>
    <t>02.02.04</t>
  </si>
  <si>
    <t>Telhamento (região da marquise) com telha ondulada de fibrocimento e=6mm, recobrimento lateral de 1 1/4 de onda, inc. 9% - com reaproveitamento de até 90% das telhas existentes</t>
  </si>
  <si>
    <t>94223U</t>
  </si>
  <si>
    <t>02.02.05</t>
  </si>
  <si>
    <t>CUMEEIRA PARA TELHA DE FIBROCIMENTO ONDULADA E = 6 MM, INCLUSO ACESSÓRIOS DE FIXAÇÃO E IÇAMENTO. AF_06/2016</t>
  </si>
  <si>
    <t>94229UDD adaptado</t>
  </si>
  <si>
    <t>02.02.06</t>
  </si>
  <si>
    <t>CALHA EM CHAPA DE AÇO GALVANIZADO NÚMERO 24, DESENVOLVIMENTO DE 120 CM, INCLUSO TRANSPORTE VERTICAL. AF_06/2016</t>
  </si>
  <si>
    <t>97647U</t>
  </si>
  <si>
    <t>02.02.07</t>
  </si>
  <si>
    <t>REMOÇÃO DE TELHAS, DE FIBROCIMENTO, METÁLICA E CERÂMICA, DE FORMA MANUAL, SEM REAPROVEITAMENTO. AF_12/2017</t>
  </si>
  <si>
    <t>98546UD adaptado</t>
  </si>
  <si>
    <t>02.02.08</t>
  </si>
  <si>
    <t>IMPERMEABILIZAÇÃO DE SUPERFÍCIE COM MANTA ASFÁLTICA ALUMINIZADA, UMA CAMADA, INCLUSIVE APLICAÇÃO DE PRIMER ASFÁLTICO, E=3MM. AF_06/2018</t>
  </si>
  <si>
    <t>100435U</t>
  </si>
  <si>
    <t>02.02.09</t>
  </si>
  <si>
    <t>RUFO EM FIBROCIMENTO PARA TELHA ONDULADA E = 6 MM, ABA DE 26 CM, INCLUSO TRANSPORTE VERTICAL, EXCETO CONTRARRUFO. AF_07/2019</t>
  </si>
  <si>
    <t>Goinfra 160602</t>
  </si>
  <si>
    <t>02.02.10</t>
  </si>
  <si>
    <t>Rufo de chapa galvanizada 40 cm</t>
  </si>
  <si>
    <t>ETAPA 2 - BLOCO PRINCIPAL - CARTÓRIO E ATENDIMENTO</t>
  </si>
  <si>
    <t>03.01</t>
  </si>
  <si>
    <t>Demolições e retiradas em geral</t>
  </si>
  <si>
    <t>02.002.000045.SERD</t>
  </si>
  <si>
    <t>03.01.01</t>
  </si>
  <si>
    <t>Demolição de reboco para execução de impermeabilização em alvenaria, esp. até 5cm</t>
  </si>
  <si>
    <t>102191U</t>
  </si>
  <si>
    <t>03.01.02</t>
  </si>
  <si>
    <t>REMOÇÃO DE VIDRO LISO COMUM DE ESQUADRIA COM BAGUETE DE ALUMÍNIO OU PVC. AF_01/2021</t>
  </si>
  <si>
    <t>20117D/AGETOPCIVIL</t>
  </si>
  <si>
    <t>03.01.03</t>
  </si>
  <si>
    <t>Demolição de reboco de laje e áreas adjacentes, c/ transporte até caçamba e carga</t>
  </si>
  <si>
    <t>20151/AGETOPCIVILD</t>
  </si>
  <si>
    <t>03.01.04</t>
  </si>
  <si>
    <t>Demolição de divisória de granito, com transporte até caçamba e carga</t>
  </si>
  <si>
    <t>4750+6127</t>
  </si>
  <si>
    <t>03.01.05</t>
  </si>
  <si>
    <t>Retirada de caixilhos de ar condicionado de janela</t>
  </si>
  <si>
    <t>6127DD</t>
  </si>
  <si>
    <t>03.01.06</t>
  </si>
  <si>
    <t>Retirada de eletrocalhas de parede - Mão de obra de ajudante de pedreiro</t>
  </si>
  <si>
    <t>85334UD</t>
  </si>
  <si>
    <t>03.01.07</t>
  </si>
  <si>
    <t>Retirada de esquadria de alumínio e vidro</t>
  </si>
  <si>
    <t>97622U</t>
  </si>
  <si>
    <t>03.01.08</t>
  </si>
  <si>
    <t>DEMOLIÇÃO DE ALVENARIA DE BLOCO FURADO, DE FORMA MANUAL, SEM REAPROVEITAMENTO. AF_12/2017</t>
  </si>
  <si>
    <t>97624UD</t>
  </si>
  <si>
    <t>03.01.09</t>
  </si>
  <si>
    <t>Demolição de alvenaria de tijolo de vidro sem reaproveitamento</t>
  </si>
  <si>
    <t>97632UD</t>
  </si>
  <si>
    <t>03.01.10</t>
  </si>
  <si>
    <t>Demolição de rodapé cerâmico</t>
  </si>
  <si>
    <t>97633UD1</t>
  </si>
  <si>
    <t>03.01.11</t>
  </si>
  <si>
    <t>Demolição de revestimento cerâmico de parede, de forma manual, sem reaproveitamento</t>
  </si>
  <si>
    <t>97634UD</t>
  </si>
  <si>
    <t>03.01.12</t>
  </si>
  <si>
    <t>Demolição de revestimento cerâmico incluindo apicoamento do contrapiso, de forma mecanizada com martelete, sem reaproveitamento</t>
  </si>
  <si>
    <t>97634UDD</t>
  </si>
  <si>
    <t>03.01.13</t>
  </si>
  <si>
    <t>Demolição de piso cimentado e lastro de concreto, de forma mecanizada com martelete</t>
  </si>
  <si>
    <t>97638U adapt</t>
  </si>
  <si>
    <t>03.01.14</t>
  </si>
  <si>
    <t>REMOÇÃO DE PAREDES DE GESSO ACARTONADO, DE FORMA MANUAL, SEM REAPROVEITAMENTO.</t>
  </si>
  <si>
    <t>97644U</t>
  </si>
  <si>
    <t>03.01.15</t>
  </si>
  <si>
    <t>Retirada de porta de madeira incluindo portal, de forma manual, sem reaproveitamento</t>
  </si>
  <si>
    <t>97645UD</t>
  </si>
  <si>
    <t>03.01.16</t>
  </si>
  <si>
    <t>Retirada de portas de alumínio que serão substituídas, incluídos os contramarcos</t>
  </si>
  <si>
    <t>97663UD</t>
  </si>
  <si>
    <t>03.01.17</t>
  </si>
  <si>
    <t>Remoção de louças, de forma manual, sem reaproveitamento</t>
  </si>
  <si>
    <t>97663UDD</t>
  </si>
  <si>
    <t>03.01.18</t>
  </si>
  <si>
    <t>Remoção de louças, de forma manual, com reaproveitamento</t>
  </si>
  <si>
    <t>97664UD</t>
  </si>
  <si>
    <t>03.01.19</t>
  </si>
  <si>
    <t>Remoção de acessórios, de forma manual, sem reaproveitamento</t>
  </si>
  <si>
    <t>97664UDD</t>
  </si>
  <si>
    <t>03.01.20</t>
  </si>
  <si>
    <t>Remoção de acessórios, de forma manual, com reaproveitamento</t>
  </si>
  <si>
    <t>AGETOP 20139</t>
  </si>
  <si>
    <t>03.01.21</t>
  </si>
  <si>
    <t>Demolição de bancada de granito</t>
  </si>
  <si>
    <t>03.02</t>
  </si>
  <si>
    <t>Paredes e instalações diversas</t>
  </si>
  <si>
    <t>102166UD</t>
  </si>
  <si>
    <t>03.02.01</t>
  </si>
  <si>
    <t>SUBSTITUIÇÃO DE VIDRO LISO INCOLOR, E = 6 MM, EM ESQUADRIA DE ALUMÍNIO, FIXADO COM BAGUETE. AF_01/2021( borracha EPDM inclusa em item específico)</t>
  </si>
  <si>
    <t>10489 Alucentro</t>
  </si>
  <si>
    <t>03.02.02</t>
  </si>
  <si>
    <t>Substituição de borrachas EPDM</t>
  </si>
  <si>
    <t>200102 AGETOP</t>
  </si>
  <si>
    <t>03.02.03</t>
  </si>
  <si>
    <t>Costura de trincas em alvenaria de tijolo, com grampo em Z diam. 8,0mm</t>
  </si>
  <si>
    <t>200103/AGETOPCIVILD</t>
  </si>
  <si>
    <t>03.02.04</t>
  </si>
  <si>
    <t>ENCHIMENTO DE ALVENARIA (calhas elétricas retiradas)</t>
  </si>
  <si>
    <t>271305DD/AGETOPD</t>
  </si>
  <si>
    <t>03.02.05</t>
  </si>
  <si>
    <t>Complemento de alvenaria p/ fechamento de vão de portas e de suporte ACJ, incluso emboço, encunhamento e verga de concreto armado, se necessário.</t>
  </si>
  <si>
    <t>4750D5</t>
  </si>
  <si>
    <t>03.02.06</t>
  </si>
  <si>
    <t>Mão de obra para abertura de trincas de reboco e aplicação de produto selante</t>
  </si>
  <si>
    <t>87548UD3</t>
  </si>
  <si>
    <t>03.02.07</t>
  </si>
  <si>
    <t>Fechamento da parede - reboco esp. 1cm, traço 1:2:8, preparo manual</t>
  </si>
  <si>
    <t>87548UDDD</t>
  </si>
  <si>
    <t>03.02.08</t>
  </si>
  <si>
    <t>Requadramento - Reboco traço 1:2:8, preparo manual, para requadramento de parede para instalação de porta de vidro temperado/madeira</t>
  </si>
  <si>
    <t>87878UD</t>
  </si>
  <si>
    <t>03.02.09</t>
  </si>
  <si>
    <t>Chapisco traço 1:3, preparo e lançamento manual</t>
  </si>
  <si>
    <t>93205UD</t>
  </si>
  <si>
    <t>03.02.10</t>
  </si>
  <si>
    <t>INCREMENTO DAS PLATIBANDAS - Cinta de amarração de alvenaria moldada in loco com utilização de canaletas de concreto e aço 8 mm</t>
  </si>
  <si>
    <t>96358D3</t>
  </si>
  <si>
    <t>03.02.11</t>
  </si>
  <si>
    <t>Parede em gesso acartonado, com duas faces simples e estrutura metálica com guias simples, esp. final = 10cm</t>
  </si>
  <si>
    <t>96360UD</t>
  </si>
  <si>
    <t>03.02.12</t>
  </si>
  <si>
    <t>Parede em gesso acartonado (em placa verde RU), com duas faces simples e estrutura metálica com guias duplas, esp. final = 16,5cm</t>
  </si>
  <si>
    <t>COMP.SEOPR-18</t>
  </si>
  <si>
    <t>03.02.13</t>
  </si>
  <si>
    <t>Abertura e preenchimento de trincas em parede ou teto, com material selante monocomponente de poliuretano,incluso emassamento acrílico</t>
  </si>
  <si>
    <t>COT.MERC-LUZ.06</t>
  </si>
  <si>
    <t>03.02.14</t>
  </si>
  <si>
    <t>Chapim ou capa de muro pré-moldado de concreto, tipo encaixe, largura interna até 25cm</t>
  </si>
  <si>
    <t>COT.MERC-LUZ.15</t>
  </si>
  <si>
    <t>03.02.15</t>
  </si>
  <si>
    <t>Colocação de perfil de aluminio, cantoneira de abas iguais de 15mm, cor branca, em quinas de parede</t>
  </si>
  <si>
    <t>Imperflex - 3210-1188</t>
  </si>
  <si>
    <t>03.02.16</t>
  </si>
  <si>
    <t>Sikacryll-203 ou equivalente para aplicação em trincas de reboco</t>
  </si>
  <si>
    <t>GL</t>
  </si>
  <si>
    <t>03.03</t>
  </si>
  <si>
    <t>Impermeabilização interna - áreas afetadas por infiltração/umidade, com revestimento apodrecido - teto e parede</t>
  </si>
  <si>
    <t>87879UD</t>
  </si>
  <si>
    <t>03.03.01</t>
  </si>
  <si>
    <t>Chapisco aplicado em alvenarias, com colher de pedreiro, argamassa com aditivo impermeabilizante preparada em betoneira</t>
  </si>
  <si>
    <t>87884UD</t>
  </si>
  <si>
    <t>03.03.02</t>
  </si>
  <si>
    <t>Chapisco aplicado em teto, região da marquise circular e áreas demolidas por infiltração</t>
  </si>
  <si>
    <t>90407U</t>
  </si>
  <si>
    <t>03.03.03</t>
  </si>
  <si>
    <t>Reboco 1:2:8 aplicado em teto, esp. 2cm - região da marquise circular e áreas demolidas por infiltração</t>
  </si>
  <si>
    <t>98555UD</t>
  </si>
  <si>
    <t>03.03.04</t>
  </si>
  <si>
    <t>Impermeabilização de superfície com argamassa polimérica, revestimento bicomponente semi flexível, em TRÊS demãos cruzadas (Sikatop 100, Viaplus 1000 ou equivalente)</t>
  </si>
  <si>
    <t>98561UD</t>
  </si>
  <si>
    <t>03.03.05</t>
  </si>
  <si>
    <t>Reboco de paredes com argamassa de cimento e areia, com aditivo impermeabilizante, espessura até 5cm</t>
  </si>
  <si>
    <t>03.04</t>
  </si>
  <si>
    <t>Impermeabilização externa</t>
  </si>
  <si>
    <t>4750D9</t>
  </si>
  <si>
    <t>03.04.01</t>
  </si>
  <si>
    <t>Mão de obra para preparo e aplicação de manta líquida no topo da platibanda da marquise cirular</t>
  </si>
  <si>
    <t>03.04.02</t>
  </si>
  <si>
    <t>Imperflex 3210-1288.</t>
  </si>
  <si>
    <t>03.04.03</t>
  </si>
  <si>
    <t>Manta líquida Sikafill a ser aplicada no topo da platibanda da marquise circular, incluindo também a laje de cobertura da casa de gás</t>
  </si>
  <si>
    <t>BALDE 14KG</t>
  </si>
  <si>
    <t>03.05</t>
  </si>
  <si>
    <t>Revestimentos de Piso</t>
  </si>
  <si>
    <t>221102 - GOINFRA-ADAP.</t>
  </si>
  <si>
    <t>03.05.01</t>
  </si>
  <si>
    <t>Rodapé de granitina 8,0cm na cor preta</t>
  </si>
  <si>
    <t>ML</t>
  </si>
  <si>
    <t>38181D</t>
  </si>
  <si>
    <t>03.05.02</t>
  </si>
  <si>
    <t>Piso podotátil de borracha ou PVC colorido, 25x25cm, esp. 5mm, para cola</t>
  </si>
  <si>
    <t>84191UD</t>
  </si>
  <si>
    <t>03.05.03</t>
  </si>
  <si>
    <t>Execução de piso em granitina em áreas demarcadas em projeto, inclusive tabeiras</t>
  </si>
  <si>
    <t>84666UD</t>
  </si>
  <si>
    <t>03.05.04</t>
  </si>
  <si>
    <t>Polimento e aplicação de resina acrilica em piso de granitina</t>
  </si>
  <si>
    <t>87262UD</t>
  </si>
  <si>
    <t>03.05.05</t>
  </si>
  <si>
    <t>Piso em porcelanato 63x63cm, esmaltado e retificado, marca Biancogres, linha Cemento grigio, acabamento acetinado, ou equivalente</t>
  </si>
  <si>
    <t>87301U</t>
  </si>
  <si>
    <t>03.05.06</t>
  </si>
  <si>
    <t>ARGAMASSA TRAÇO 1:4 (CIMENTO E AREIA MÉDIA) PARA CONTRAPISO, PREPARO MECÂNICO COM BETONEIRA 400 L. AF_06/2014</t>
  </si>
  <si>
    <t>98685U-1D</t>
  </si>
  <si>
    <t>03.05.07</t>
  </si>
  <si>
    <t>Rodapé em granito cinza andorinha, h=8,0 cm</t>
  </si>
  <si>
    <t>98685U-1DD</t>
  </si>
  <si>
    <t>03.05.08</t>
  </si>
  <si>
    <t>Rodapé em granito cinza andorinha, h=20,0 cm</t>
  </si>
  <si>
    <t>98689U</t>
  </si>
  <si>
    <t>03.05.09</t>
  </si>
  <si>
    <t>SOLEIRA EM GRANITO CINZA, LARGURA ATÉ 16 CM, ESPESSURA 2,0 CM.</t>
  </si>
  <si>
    <t>03.06</t>
  </si>
  <si>
    <t>Revestimentos de Parede</t>
  </si>
  <si>
    <t>86895UD</t>
  </si>
  <si>
    <t>03.06.01</t>
  </si>
  <si>
    <t>Rodamão em granito cinza andorinha polido, altura de 20cm, fornecido e instalado em paredes indicadas em projeto</t>
  </si>
  <si>
    <t>87262U - MO</t>
  </si>
  <si>
    <t>03.06.02</t>
  </si>
  <si>
    <t>Retirada de rejunte velho e execução de novo rejunte.</t>
  </si>
  <si>
    <t>87273UD</t>
  </si>
  <si>
    <t>03.06.03</t>
  </si>
  <si>
    <t>Revestimento cerâmico, marca Biancogrês, linha Originale Bianco, dimensões de 32x60, acabamento acetinado, ou equivalente</t>
  </si>
  <si>
    <t>03.06.04</t>
  </si>
  <si>
    <t>98561UD3</t>
  </si>
  <si>
    <t>03.06.05</t>
  </si>
  <si>
    <t>Reboco de platibandas com argamassa de cimento e areia, com aditivo impermeabilizante (incremento)</t>
  </si>
  <si>
    <t>03.07</t>
  </si>
  <si>
    <t>Pintura</t>
  </si>
  <si>
    <t>3779D</t>
  </si>
  <si>
    <t>03.07.01</t>
  </si>
  <si>
    <t>Lona plástica preta largura 8m, esp=150 micra</t>
  </si>
  <si>
    <t>40905UD e Leroy Merlin</t>
  </si>
  <si>
    <t>03.07.02</t>
  </si>
  <si>
    <t>Aplicação de seladora em portas de madeira</t>
  </si>
  <si>
    <t>72125UD</t>
  </si>
  <si>
    <t>03.07.03</t>
  </si>
  <si>
    <t>Raspagem de pintura texturizada em estado de descolamento ou esfarelamento</t>
  </si>
  <si>
    <t>72125UD1</t>
  </si>
  <si>
    <t>03.07.04</t>
  </si>
  <si>
    <t>Raspagem de revestimento de pintura em teto/laje rebocada danificado por umidade</t>
  </si>
  <si>
    <t>73924/1UD10</t>
  </si>
  <si>
    <t>03.07.05</t>
  </si>
  <si>
    <t>Pintura dos paineis metálicos PA1/PA2 cor platina, com esmalte sintético acabamento acetinado, DUAS DEMÃOS</t>
  </si>
  <si>
    <t>73924/1UD5</t>
  </si>
  <si>
    <t>03.07.06</t>
  </si>
  <si>
    <t>Pintura de portas metálicas com esmalte sintético, DUAS DEMÃOS</t>
  </si>
  <si>
    <t>73924/1UD5D</t>
  </si>
  <si>
    <t>03.07.07</t>
  </si>
  <si>
    <t>Pintura de grades metálicas de barra chata e cantoneiras, DUAS DEMÃOS (G1, G2, G3, G4, G5, G6, G7 e G8)</t>
  </si>
  <si>
    <t>73924/1UD5DD</t>
  </si>
  <si>
    <t>03.07.08</t>
  </si>
  <si>
    <t>Pintura de grades metálicas de barra chata e cantoneiras do galpão de urnas, DUAS DEMÃOS</t>
  </si>
  <si>
    <t>88415U adaptado</t>
  </si>
  <si>
    <t>03.07.09</t>
  </si>
  <si>
    <t>Aplicação de fundo preparador acrílico à base d`água em paredes externas, onde não couber impermeabilização e tenha sido raspada a textura - 2 demãos</t>
  </si>
  <si>
    <t>88423UD</t>
  </si>
  <si>
    <t>03.07.10</t>
  </si>
  <si>
    <t>Aplicação manual de pintura com tinta texturizada acrílica, em paredes externas, marca Suvinil, Coral ou outra equivalente</t>
  </si>
  <si>
    <t>88423UD2</t>
  </si>
  <si>
    <t>03.07.11</t>
  </si>
  <si>
    <t>Aplicação manual de pintura com tinta texturizada acrílica, marca Suvinil, Coral ou outra equivalente no lado interno das platibandas</t>
  </si>
  <si>
    <t>88484U</t>
  </si>
  <si>
    <t>03.07.12</t>
  </si>
  <si>
    <t>APLICAÇÃO DE FUNDO SELADOR ACRÍLICO EM TETO, UMA DEMÃO</t>
  </si>
  <si>
    <t>88485U</t>
  </si>
  <si>
    <t>03.07.13</t>
  </si>
  <si>
    <t>APLICAÇÃO DE FUNDO SELADOR ACRÍLICO EM PAREDES, UMA DEMÃO</t>
  </si>
  <si>
    <t>88486UDDD</t>
  </si>
  <si>
    <t>03.07.14</t>
  </si>
  <si>
    <t>Pintura de teto, superficie em laje rebocada e emassada, com tinta latex PVA 2 demãos</t>
  </si>
  <si>
    <t>88488U</t>
  </si>
  <si>
    <t>03.07.15</t>
  </si>
  <si>
    <t>Aplicação manual de pintura com tinta acrílica em teto, laje rebocada, DUAS DEMÃOS.</t>
  </si>
  <si>
    <t>88489UD1</t>
  </si>
  <si>
    <t>03.07.16</t>
  </si>
  <si>
    <t>Pintura com tinta látex acrílica cor branco gelo em paredes internas - 2 DEMÃOS</t>
  </si>
  <si>
    <t>88489UDD</t>
  </si>
  <si>
    <t>03.07.17</t>
  </si>
  <si>
    <t>Pintura de chapins com duas demão de tinta látex acrílica</t>
  </si>
  <si>
    <t>88494UD massa acril</t>
  </si>
  <si>
    <t>03.07.18</t>
  </si>
  <si>
    <t>Aplicação e lixamento de massa acrílica em teto, laje rebocada (marquise circular interna e externa e marquises laterais e posterior)</t>
  </si>
  <si>
    <t>88495 adaptado</t>
  </si>
  <si>
    <t>03.07.19</t>
  </si>
  <si>
    <t>Lixamento de paredes internas para repintura</t>
  </si>
  <si>
    <t>88497UD</t>
  </si>
  <si>
    <t>03.07.20</t>
  </si>
  <si>
    <t>Aplicação e lixamento de massa acrílica em paredes, DUAS demãos (paredes gesso e alvenarias novas, locais impermeab. e correção trincas/fissuras)</t>
  </si>
  <si>
    <t>03.08</t>
  </si>
  <si>
    <t>Sanitários - Adaptações de acessibilidade</t>
  </si>
  <si>
    <t>03.08.01</t>
  </si>
  <si>
    <t>Assento sanitário convencional branco - Fornecimento e Instalação</t>
  </si>
  <si>
    <t>100871UD</t>
  </si>
  <si>
    <t>03.08.02</t>
  </si>
  <si>
    <t>Barra de apoio reta, em alumínio, cor branca, comprimento 70cm, fixada na parede - Fornecimento e Instalação</t>
  </si>
  <si>
    <t>100871UD adapt</t>
  </si>
  <si>
    <t>03.08.03</t>
  </si>
  <si>
    <t>Barra de apoio reta, em alumínio, cor branca, comprimento 40cm, fixada na parede - Fornecimento e Instalação</t>
  </si>
  <si>
    <t>100872UD</t>
  </si>
  <si>
    <t>03.08.04</t>
  </si>
  <si>
    <t>Barra de apoio reta, em alumínio, cor branca, comprimento 80cm, fixada na parede - Fornecimento e Instalação</t>
  </si>
  <si>
    <t>100874UD1 - inst.</t>
  </si>
  <si>
    <t>03.08.05</t>
  </si>
  <si>
    <t>Barra de Apoio em alumínio escovado (Puxador), comprimento 40cm, fixado na porta de madeira - SOMENTE Instalação</t>
  </si>
  <si>
    <t>271608D/AGETOPCIVIL</t>
  </si>
  <si>
    <t>03.08.06</t>
  </si>
  <si>
    <t>Bancada em Granito cinza andorinha, polido e impermeabilizado</t>
  </si>
  <si>
    <t>85005UD</t>
  </si>
  <si>
    <t>03.08.07</t>
  </si>
  <si>
    <t>Espelho cristal, espessura de 4mm, bisote de 2,5cm, fixado com cola, dimensões conforme projeto</t>
  </si>
  <si>
    <t>86877UD</t>
  </si>
  <si>
    <t>03.08.08</t>
  </si>
  <si>
    <t>Válvula em metal cromado 1.1/2" x 1.1/2" para tanque ou lavatório - Fornecimento e instalação</t>
  </si>
  <si>
    <t>86881UD</t>
  </si>
  <si>
    <t>03.08.09</t>
  </si>
  <si>
    <t>Sifão do tipo garrafa em metal cromado 1"x1.1/2" - Fornecimento e instalação</t>
  </si>
  <si>
    <t>86887UD</t>
  </si>
  <si>
    <t>03.08.10</t>
  </si>
  <si>
    <t>Engate Flexível em inox, 1/2" x 40cm - Fornecimento e Instalação</t>
  </si>
  <si>
    <t>86901UDD</t>
  </si>
  <si>
    <t>03.08.11</t>
  </si>
  <si>
    <t>CUBA DE EMBUTIR OVAL, DECA, L37, BRANCO, 16X48,5X37,5CM OU EQUIVALENTE - FORNECIMENTO E INSTALAÇÃO.</t>
  </si>
  <si>
    <t>86915UD</t>
  </si>
  <si>
    <t>03.08.12</t>
  </si>
  <si>
    <t>Torneira com acionamento automático, tipo alavanca, temporizada, fechamento automático, DECA ou equivalente, REF. 1173C. CONF - Fornecimento e Instalação</t>
  </si>
  <si>
    <t>86915UD-instal</t>
  </si>
  <si>
    <t>03.08.13</t>
  </si>
  <si>
    <t>Torneira cromada de mesa com fechamento automático, para lavatório (reaproveitada ou fornecida pelo TRE) - Somente Instalação</t>
  </si>
  <si>
    <t>89710UD adapt</t>
  </si>
  <si>
    <t>03.08.14</t>
  </si>
  <si>
    <t>Grelha quadrada aço inox 15cm com porta grelha cromada - Fornecimento e substituição</t>
  </si>
  <si>
    <t>89710UD1 adapt</t>
  </si>
  <si>
    <t>03.08.15</t>
  </si>
  <si>
    <t>Grelha redonda aço inox 15cm com porta grelha cromada - Fornecimento e substituição</t>
  </si>
  <si>
    <t>95472UD</t>
  </si>
  <si>
    <t>03.08.16</t>
  </si>
  <si>
    <t>Bacia sanitária conforto (Vaso sanitário sifonado para PCD), SEM ABERTURA FRONTAL, linha acesso confort, marca CELITE, altura de 43 CM, Ref.: 31310, incluso conjunto de ligação - Fornecimento e Instalação</t>
  </si>
  <si>
    <t>95544UD</t>
  </si>
  <si>
    <t>03.08.17</t>
  </si>
  <si>
    <t>Porta papel toalha ou papel higiênico, marca Premisse ou equivalente, linha Urban - Fornecimento e Fixação</t>
  </si>
  <si>
    <t>95545UD</t>
  </si>
  <si>
    <t>03.08.18</t>
  </si>
  <si>
    <t>Saboneteira, marca Premisse linha Urban ou equivalente, cor branca - Fornecimento e Fixação</t>
  </si>
  <si>
    <t>98685UD</t>
  </si>
  <si>
    <t>03.08.19</t>
  </si>
  <si>
    <t>Rodamão em granito cinza andorinha, polido e impermeabilizado, altura de 10cm</t>
  </si>
  <si>
    <t>COT.MERC-LUZ.28</t>
  </si>
  <si>
    <t>03.08.20</t>
  </si>
  <si>
    <t>Porta Grelha redondo 15 Cm (cromado)</t>
  </si>
  <si>
    <t>03.09</t>
  </si>
  <si>
    <t>Portas e painéis de vidro temperado</t>
  </si>
  <si>
    <t>72120 84885 84886DDD</t>
  </si>
  <si>
    <t>03.09.01</t>
  </si>
  <si>
    <t>Porta de vidro temperado 125x275 cm, incolor, com fita adesiva 50 e 100 mm azul, incluindo-se ferragens completas, conforme projeto e mola de piso.</t>
  </si>
  <si>
    <t>03.10</t>
  </si>
  <si>
    <t>Grades e portas de aço</t>
  </si>
  <si>
    <t>180311D/AGETOPCIVIL</t>
  </si>
  <si>
    <t>03.10.01</t>
  </si>
  <si>
    <t>Paineis metálico PA1 e PA2, requadro em perfil industrial quadrado 50x50#1,5mm e vedação em perfil 20x20#1,5mm, fixação com chapa e parabolt</t>
  </si>
  <si>
    <t>180490/AGETOPCIVILDD</t>
  </si>
  <si>
    <t>03.10.02</t>
  </si>
  <si>
    <t>Porta de abrir-P5, 94x275cm (folha de 90cm), em perfil industrial (metalon), requadro de 90x30mm, vedação em chapa frisada, com frisos de 1x1cm, portal/batente em perfil requadro 14cm, com dobradiças (seguir projeto)</t>
  </si>
  <si>
    <t>90830UD2</t>
  </si>
  <si>
    <t>03.10.03</t>
  </si>
  <si>
    <t>Conjunto maçaneta e fechadura Arouca, linha nova perfil metálico, cód 160975-Z, ou equivalente, acabamento inox</t>
  </si>
  <si>
    <t>Perfinasa e SEOPR G1</t>
  </si>
  <si>
    <t>03.10.04</t>
  </si>
  <si>
    <t>Grade G1 em barra chata e cantoneira de aço, incluso cadeado 40mm</t>
  </si>
  <si>
    <t>Perfinasa e SEOPR G2</t>
  </si>
  <si>
    <t>03.10.05</t>
  </si>
  <si>
    <t>Grade G2 em barra chata e cantoneira de aço</t>
  </si>
  <si>
    <t>Perfinasa e SEOPR G3</t>
  </si>
  <si>
    <t>03.10.06</t>
  </si>
  <si>
    <t>Grade G3 em barra chata e cantoneira de aço</t>
  </si>
  <si>
    <t>Perfinasa e SEOPR G4</t>
  </si>
  <si>
    <t>03.10.07</t>
  </si>
  <si>
    <t>Grade G4 em barra chata e cantoneira de aço</t>
  </si>
  <si>
    <t>Perfinasa e SEOPR GJ1</t>
  </si>
  <si>
    <t>03.10.08</t>
  </si>
  <si>
    <t>Grade G5 em cantoneira e barra chata de aço</t>
  </si>
  <si>
    <t>Perfinasa e SEOPR GJ2</t>
  </si>
  <si>
    <t>03.10.09</t>
  </si>
  <si>
    <t>Grade G6 em cantoneira e barra chata de aço</t>
  </si>
  <si>
    <t>Perfinasa/SEOPR GJ1D</t>
  </si>
  <si>
    <t>03.10.10</t>
  </si>
  <si>
    <t>Grade G7 em cantoneira e barra chata de aço</t>
  </si>
  <si>
    <t>Perfinasa/SEOPRGJ5D</t>
  </si>
  <si>
    <t>03.10.11</t>
  </si>
  <si>
    <t>Grade G8 em cantoneira e barra chata de aço</t>
  </si>
  <si>
    <t>03.11</t>
  </si>
  <si>
    <t>Portas de madeira</t>
  </si>
  <si>
    <t>100659UD</t>
  </si>
  <si>
    <t>03.11.01</t>
  </si>
  <si>
    <t>Alizar em angelim pedra l=7cm, jogo completo (lado interno e externo)</t>
  </si>
  <si>
    <t>90816UD</t>
  </si>
  <si>
    <t>03.11.02</t>
  </si>
  <si>
    <t>Portal de madeira angelim para porta de 80 ou 90 CM (conjunto), fixado com argamassa, largura de até 18 cm, na mesma tonalidade das portas.</t>
  </si>
  <si>
    <t>90830UD</t>
  </si>
  <si>
    <t>03.11.03</t>
  </si>
  <si>
    <t>Conjunto maçaneta e fechadura IMAB Duna, cód. MA0915, ou PAPAIZ linha Standard cód. 2270, acabamento cromo acetinado</t>
  </si>
  <si>
    <t>91011U</t>
  </si>
  <si>
    <t>03.11.04</t>
  </si>
  <si>
    <t>Porta de abrir em madeira, 80x210cm, semi oca, padrão curupixá, espessura 35mm, incluso dobradiças, para acabamento em verniz</t>
  </si>
  <si>
    <t>91012U</t>
  </si>
  <si>
    <t>03.11.05</t>
  </si>
  <si>
    <t>Porta de abrir em madeira, 90x210cm, semi oca, padrão curupixá, espessura 35mm, incluso dobradiças, para acabamento em verniz</t>
  </si>
  <si>
    <t>COMP.SEOPR-01</t>
  </si>
  <si>
    <t>03.11.06</t>
  </si>
  <si>
    <t>Placa anti impacto em aluminio escovado, 90x40cm, fixada na parte interna e externa das portas de madeira</t>
  </si>
  <si>
    <t>03.12</t>
  </si>
  <si>
    <t>Instalações Elétricas (BLOCO ADMINISTRATIVO E BLOCO DE SERVIÇOS)</t>
  </si>
  <si>
    <t>03.12.01</t>
  </si>
  <si>
    <t>Chuveiro Elétrico comum corpo plástico, tipo ducha, 3 temperaturas 5500W, marca Lorenzetti ou equivalente, com braço - Fornecimento e Instalação</t>
  </si>
  <si>
    <t>101882U+Cot. Merc</t>
  </si>
  <si>
    <t>03.12.02</t>
  </si>
  <si>
    <t>Quadro TTA NBR IEC 60439, com certificação, sobrepor, IN= 100A, separação interna: forma 1, lcw=16 kA, Uimp=12kV, IP43 ou superior, entrada disj. trif. caixa moldada: 100A, capacidade de interrupção de 16kA, 5 saídas disj. trif: 70A (caixa moldada), 50A (mini-disjuntor), 40A (mini-disjuntor) e 2 reservas de 40A (mini-disjuntor), multimedidor de grandezas elétricas (incluir TCs, modelo Alpha-SIEMENS ou equivalente)</t>
  </si>
  <si>
    <t>11046D</t>
  </si>
  <si>
    <t>03.12.03</t>
  </si>
  <si>
    <t>Barreira de proteção, chapa de aço galvanizada GSG 18, e=1,25mm (10kg/m2), p/ inst. de espelhos dentro dos quadros montados.</t>
  </si>
  <si>
    <t>03.12.04</t>
  </si>
  <si>
    <t>CHUMBADOR, DIAMETRO 1/4" COM PARAFUSO 1/4" X 40 MM</t>
  </si>
  <si>
    <t>12124-E</t>
  </si>
  <si>
    <t>03.12.05</t>
  </si>
  <si>
    <t>TE HORIZONTAL 90°, PARA ELETROCALHA PERF URADA OU LISA, 100X50MM, PRE-ZINCADA</t>
  </si>
  <si>
    <t>03.12.06</t>
  </si>
  <si>
    <t>CONECTOR METALICO TIPO PARAFUSO FENDIDO (SPLIT BOLT), PARA CABOS ATE 16 MM2</t>
  </si>
  <si>
    <t>2488D</t>
  </si>
  <si>
    <t>03.12.07</t>
  </si>
  <si>
    <t>CONECTOR BOX RETO, DN = 20mm</t>
  </si>
  <si>
    <t>2527D</t>
  </si>
  <si>
    <t>03.12.08</t>
  </si>
  <si>
    <t>CONECTOR BOX RETO, DN=40MM</t>
  </si>
  <si>
    <t>39385D</t>
  </si>
  <si>
    <t>03.12.09</t>
  </si>
  <si>
    <t>LUMINARIA LED PLAFON REDONDO DE SOBREPOR, COR BRANCO FRIO (6500K), BIVOLT 12/13 W, D = 22,5 CM</t>
  </si>
  <si>
    <t>39385DD</t>
  </si>
  <si>
    <t>03.12.10</t>
  </si>
  <si>
    <t>LUMINARIA LED PLAFON REDONDO, EMBUTIR, COR BRANCO FRIO (6500K), BIVOLT 12/13 W, D = 22,5 CM</t>
  </si>
  <si>
    <t>39387D</t>
  </si>
  <si>
    <t>03.12.11</t>
  </si>
  <si>
    <t>Lâmpada LED tubular T8, 18W, comprimento = 1200mm, temperatura de cor = 4.000K, Branca Neutra, 2.000Lm, 100-240V, 50/60Hz, Base G13, conexão unilateral, Fator de Pot. 0,92, IRC 80, ângulo de abertura = 150º, th = 25.000h, selo INMETRO, 3 anos de garantia – Led Superstar – Osram ou similiar</t>
  </si>
  <si>
    <t>03.12.12</t>
  </si>
  <si>
    <t>DISPOSITIVO DR, 2 POLOS, SENSIBILIDADE DE 30 mA, CORRENTE DE 25 A, TIPO AC</t>
  </si>
  <si>
    <t>03.12.13</t>
  </si>
  <si>
    <t>DISPOSITIVO DPS CLASSE II, 1 POLO, TENSAO MAXIMA DE 275 V, CORRENTE MAXIMA DE *20* KA (TIPO AC)</t>
  </si>
  <si>
    <t>03.12.14</t>
  </si>
  <si>
    <t>VERGALHAO ZINCADO ROSCA TOTAL, 1/4 " (6,3 MM)</t>
  </si>
  <si>
    <t>88247U</t>
  </si>
  <si>
    <t>03.12.15</t>
  </si>
  <si>
    <t>AUXILIAR DE ELETRICISTA COM ENCARGOS COMPLEMENTARES</t>
  </si>
  <si>
    <t>88264U</t>
  </si>
  <si>
    <t>03.12.16</t>
  </si>
  <si>
    <t>ELETRICISTA COM ENCARGOS COMPLEMENTARES</t>
  </si>
  <si>
    <t>91840U+2502</t>
  </si>
  <si>
    <t>03.12.17</t>
  </si>
  <si>
    <t>ELETRODUTO FLEXIVEL, EM ACO GALVANIZADO, REVESTIDO EXTERNAMENTE COM PVC PRETO, DIAMETRO EXTERNO DE 40 MM (1 1/4"), TIPO SEALTUBO - INSTALADO EM FORRO</t>
  </si>
  <si>
    <t>91855U+2504</t>
  </si>
  <si>
    <t>03.12.18</t>
  </si>
  <si>
    <t>ELETRODUTO FLEXIVEL, EM ACO GALVANIZADO, REVESTIDO EXTERNAMENTE COM PVC PRETO, DIAMETRO EXTERNO DE 25 MM (3/4"), TIPO SEALTUBO INSTALADO</t>
  </si>
  <si>
    <t>91856U</t>
  </si>
  <si>
    <t>03.12.19</t>
  </si>
  <si>
    <t>ELETRODUTO FLEXÍVEL CORRUGADO, PVC, DN 32 MM (1"), PARA CIRCUITOS TERMINAIS, INSTALADO EM PAREDE - FORNECIMENTO E INSTALAÇÃO. AF_12/2015</t>
  </si>
  <si>
    <t>91856UD</t>
  </si>
  <si>
    <t>03.12.20</t>
  </si>
  <si>
    <t>ELETRODUTO FLEXÍVEL CORRUGADO, PVC, DN 20 MM (3/4"), PARA CIRCUITOS TERMINAIS, INSTALADO EM PAREDE - FORNECIMENTO E INSTALAÇÃO. AF_12/2015</t>
  </si>
  <si>
    <t>91928U-1</t>
  </si>
  <si>
    <t>03.12.21</t>
  </si>
  <si>
    <t>CABO DE COBRE FLEXÍVEL ISOLADO, 4 MM² (AZUL), ANTI-CHAMA 450/750 V, PARA CIRCUITOS TERMINAIS - FORNECIMENTO E INSTALAÇÃO. AF_12/2015</t>
  </si>
  <si>
    <t>91928U-2</t>
  </si>
  <si>
    <t>03.12.22</t>
  </si>
  <si>
    <t>CABO DE COBRE FLEXÍVEL ISOLADO, 4 MM² (VERMELHO), ANTI-CHAMA 450/750 V, PARA CIRCUITOS TERMINAIS - FORNECIMENTO E INSTALAÇÃO. AF_12/2015</t>
  </si>
  <si>
    <t>91928U-3</t>
  </si>
  <si>
    <t>03.12.23</t>
  </si>
  <si>
    <t>CABO DE COBRE FLEXÍVEL ISOLADO, 4 MM²(VERDE), ANTI-CHAMA 450/750 V, PARA CIRCUITOS TERMINAIS - FORNECIMENTO E INSTALAÇÃO. AF_12/2015</t>
  </si>
  <si>
    <t>91930U-1</t>
  </si>
  <si>
    <t>03.12.24</t>
  </si>
  <si>
    <t>CABO DE COBRE FLEXÍVEL ISOLADO, 6 MM² (AZUL), ANTI-CHAMA 450/750 V, PARA CIRCUITOS TERMINAIS - FORNECIMENTO E INSTALAÇÃO. AF_12/2015</t>
  </si>
  <si>
    <t>91930U-2</t>
  </si>
  <si>
    <t>03.12.25</t>
  </si>
  <si>
    <t>CABO DE COBRE FLEXÍVEL ISOLADO, 6 MM² (VERMELHO), ANTI-CHAMA 450/750 V, PARA CIRCUITOS TERMINAIS - FORNECIMENTO E INSTALAÇÃO. AF_12/2015</t>
  </si>
  <si>
    <t>91930U-3</t>
  </si>
  <si>
    <t>03.12.26</t>
  </si>
  <si>
    <t>CABO DE COBRE FLEXÍVEL ISOLADO, 6 MM² (VERDE), ANTI-CHAMA 450/750 V, PARA CIRCUITOS TERMINAIS - FORNECIMENTO E INSTALAÇÃO. AF_12/2015</t>
  </si>
  <si>
    <t>91941U</t>
  </si>
  <si>
    <t>03.12.27</t>
  </si>
  <si>
    <t>CAIXA RETANGULAR 4" X 2" BAIXA (0,30 M DO PISO), PVC, INSTALADA EM PAREDE - FORNECIMENTO E INSTALAÇÃO. AF_12/2015</t>
  </si>
  <si>
    <t>91944U</t>
  </si>
  <si>
    <t>03.12.28</t>
  </si>
  <si>
    <t>CAIXA RETANGULAR 4" X 4" BAIXA (0,30 M DO PISO), PVC, INSTALADA EM PAREDE - FORNECIMENTO E INSTALAÇÃO. AF_12/2015</t>
  </si>
  <si>
    <t>91953U</t>
  </si>
  <si>
    <t>03.12.29</t>
  </si>
  <si>
    <t>INTERRUPTOR SIMPLES (1 MÓDULO), 10A/250V, INCLUINDO SUPORTE E PLACA - FORNECIMENTO E INSTALAÇÃO. AF_12/2015</t>
  </si>
  <si>
    <t>91955U</t>
  </si>
  <si>
    <t>03.12.30</t>
  </si>
  <si>
    <t>INTERRUPTOR PARALELO (1 MÓDULO), 10A/250V, INCLUINDO SUPORTE E PLACA - FORNECIMENTO E INSTALAÇÃO. AF_12/2015</t>
  </si>
  <si>
    <t>91992UD</t>
  </si>
  <si>
    <t>03.12.31</t>
  </si>
  <si>
    <t>TOMADA ALTA DE EMBUTIR (3 MÓDULOs), 2P+T 20 A, INCLUINDO SUPORTE E PLACA - FORNECIMENTO E INSTALAÇÃO. AF_12/2015</t>
  </si>
  <si>
    <t>92004UD</t>
  </si>
  <si>
    <t>03.12.32</t>
  </si>
  <si>
    <t>TOMADA MÉDIA DE EMBUTIR (3 MÓDULOS), 2P+T 10 A, INCLUINDO SUPORTE E PLACA - FORNECIMENTO E INSTALAÇÃO. AF_12/2015</t>
  </si>
  <si>
    <t>92009UD</t>
  </si>
  <si>
    <t>03.12.33</t>
  </si>
  <si>
    <t>TOMADA BAIXA DE EMBUTIR (3 MÓDULOS), 2P+T 10 A, INCLUINDO SUPORTE E PLACA - FORNECIMENTO E INSTALAÇÃO. AF_12/2015</t>
  </si>
  <si>
    <t>92009UDD</t>
  </si>
  <si>
    <t>03.12.34</t>
  </si>
  <si>
    <t>TOMADA ALTA DE EMBUTIR (3 MÓDULOS), 2P+T 10 A, INCLUINDO SUPORTE E PLACA - FORNECIMENTO E INSTALAÇÃO. AF_12/2015</t>
  </si>
  <si>
    <t>93654U</t>
  </si>
  <si>
    <t>03.12.35</t>
  </si>
  <si>
    <t>DISJUNTOR MONOPOLAR TIPO DIN, CORRENTE NOMINAL DE 16A - FORNECIMENTO E INSTALAÇÃO. AF_04/2016</t>
  </si>
  <si>
    <t>93656U</t>
  </si>
  <si>
    <t>03.12.36</t>
  </si>
  <si>
    <t>DISJUNTOR MONOPOLAR TIPO DIN, CORRENTE NOMINAL DE 25A - FORNECIMENTO E INSTALAÇÃO. AF_04/2016</t>
  </si>
  <si>
    <t>93657U</t>
  </si>
  <si>
    <t>03.12.37</t>
  </si>
  <si>
    <t>DISJUNTOR MONOPOLAR TIPO DIN, CORRENTE NOMINAL DE 32A - FORNECIMENTO E INSTALAÇÃO. AF_10/2020</t>
  </si>
  <si>
    <t>93672U</t>
  </si>
  <si>
    <t>03.12.38</t>
  </si>
  <si>
    <t>DISJUNTOR TRIPOLAR TIPO DIN, CORRENTE NOMINAL DE 40A - FORNECIMENTO E INSTALAÇÃO. AF_10/2020</t>
  </si>
  <si>
    <t>93673U</t>
  </si>
  <si>
    <t>03.12.39</t>
  </si>
  <si>
    <t>DISJUNTOR TRIPOLAR TIPO DIN, CORRENTE NOMINAL DE 50A - FORNECIMENTO E INSTALAÇÃO. AF_10/2020</t>
  </si>
  <si>
    <t>96971U-98463</t>
  </si>
  <si>
    <t>03.12.40</t>
  </si>
  <si>
    <t>CORDOALHA DE COBRE NU 16 MM² - FORNECIMENTO E INSTALAÇÃO. AF_12/2017</t>
  </si>
  <si>
    <t>97586UD</t>
  </si>
  <si>
    <t>03.12.41</t>
  </si>
  <si>
    <t>Luminária de sobrepor, aletas parabólicas duplas, aleta central entre lâmpadas compatível com 2 x T8, soquete G13, corpo em chapa de aço fina frio, pintura eletrostática com tinta poliester branca, soquete T8 antivibratório</t>
  </si>
  <si>
    <t>97660U</t>
  </si>
  <si>
    <t>03.12.42</t>
  </si>
  <si>
    <t>REMOÇÃO DE INTERRUPTORES/TOMADAS ELÉTRICAS, DE FORMA MANUAL, SEM REAPROVEITAMENTO. AF_12/2017</t>
  </si>
  <si>
    <t>97661U</t>
  </si>
  <si>
    <t>03.12.43</t>
  </si>
  <si>
    <t>REMOÇÃO DE CABOS ELÉTRICOS, DE FORMA MANUAL, SEM REAPROVEITAMENTO. AF_12/2017</t>
  </si>
  <si>
    <t>97665UD</t>
  </si>
  <si>
    <t>03.12.44</t>
  </si>
  <si>
    <t>Remoção de luminárias, de forma manual, sem reaproveitamento</t>
  </si>
  <si>
    <t>COT.MERC.PAL 26</t>
  </si>
  <si>
    <t>03.12.45</t>
  </si>
  <si>
    <t>Redução concêntrica 100x50mm p/ 50x50mm</t>
  </si>
  <si>
    <t>PÇ</t>
  </si>
  <si>
    <t>COT.MERC.PAL.21</t>
  </si>
  <si>
    <t>03.12.46</t>
  </si>
  <si>
    <t>Tala reforçada p/ eletrocalha H=100mm</t>
  </si>
  <si>
    <t>COT.MERC.PAL.25</t>
  </si>
  <si>
    <t>03.12.47</t>
  </si>
  <si>
    <t>Tala reforçada p/ eletrocalha H=50mm</t>
  </si>
  <si>
    <t>COT.MERC.PAL-10</t>
  </si>
  <si>
    <t>03.12.48</t>
  </si>
  <si>
    <t>Caixa metálica para montagem de quadros - 80x60x25cm</t>
  </si>
  <si>
    <t>COT.MERC.PAL-11</t>
  </si>
  <si>
    <t>03.12.49</t>
  </si>
  <si>
    <t>Caixa metálica para montagem de quadros - 40x40x25cm</t>
  </si>
  <si>
    <t>COT.MERC.PAL12</t>
  </si>
  <si>
    <t>03.12.50</t>
  </si>
  <si>
    <t>Isoladores em epoxi</t>
  </si>
  <si>
    <t>COT.MERC.PAL-13</t>
  </si>
  <si>
    <t>03.12.51</t>
  </si>
  <si>
    <t>Pente de distribuição trifásico 12 elementos</t>
  </si>
  <si>
    <t>COT.MERC.PAL-14</t>
  </si>
  <si>
    <t>03.12.52</t>
  </si>
  <si>
    <t>Canaleta de PVC, 30X80mm, cinza</t>
  </si>
  <si>
    <t>COT.MERC.PAL-15</t>
  </si>
  <si>
    <t>03.12.53</t>
  </si>
  <si>
    <t>Bornes de passagem, 4mm2</t>
  </si>
  <si>
    <t>PC</t>
  </si>
  <si>
    <t>COT.MERC.PAL-16</t>
  </si>
  <si>
    <t>03.12.54</t>
  </si>
  <si>
    <t>Bornes de passagem, 6mm2</t>
  </si>
  <si>
    <t>COT.MERC.PAL-17</t>
  </si>
  <si>
    <t>03.12.55</t>
  </si>
  <si>
    <t>Conector genérico de alimentação</t>
  </si>
  <si>
    <t>COT.MERC.PAL-18</t>
  </si>
  <si>
    <t>03.12.56</t>
  </si>
  <si>
    <t>Eletrocalha perfurada C 100x50mm, galvanizada a fogo, chapa #18</t>
  </si>
  <si>
    <t>COT.MERC.PAL-19</t>
  </si>
  <si>
    <t>03.12.57</t>
  </si>
  <si>
    <t>Eletrocalha perfurada C 50x50mm, galvanizada a fogo, chapa #18</t>
  </si>
  <si>
    <t>COT.MERC.PAL-22</t>
  </si>
  <si>
    <t>03.12.58</t>
  </si>
  <si>
    <t>Suporte vertical p/ eletrocalha L=50mm</t>
  </si>
  <si>
    <t>COT.MERC.PAL-23</t>
  </si>
  <si>
    <t>03.12.59</t>
  </si>
  <si>
    <t>Suporte vertical p/ eletrocalha L=100mm</t>
  </si>
  <si>
    <t>COT.MERC.PAL-24</t>
  </si>
  <si>
    <t>03.12.60</t>
  </si>
  <si>
    <t>Terminal de fechamento p/ eletrocalha 50x50mm</t>
  </si>
  <si>
    <t>COT.MERC.-PAL27</t>
  </si>
  <si>
    <t>03.12.61</t>
  </si>
  <si>
    <t>Saída horizontal intermediária p/ eletroduto DN=20mm</t>
  </si>
  <si>
    <t>COT.MERC.-PAL28</t>
  </si>
  <si>
    <t>03.12.62</t>
  </si>
  <si>
    <t>Saída horizontal intermediária p/ eletroduto DN=40mm</t>
  </si>
  <si>
    <t>COT.MERC.PAL-28</t>
  </si>
  <si>
    <t>03.12.63</t>
  </si>
  <si>
    <t>Curva inversa 90 graus, 100x50mm</t>
  </si>
  <si>
    <t>COT.MERC.PAL36</t>
  </si>
  <si>
    <t>03.12.64</t>
  </si>
  <si>
    <t>CRUZETA HORIZONTAL, 90°, PARA ELETROCALH A PERFURADA OU LISA, 100X50MM, PRE-ZINCA DA</t>
  </si>
  <si>
    <t>COT.MERC.PAL-5</t>
  </si>
  <si>
    <t>03.12.65</t>
  </si>
  <si>
    <t>DISJUNTOR TRIFÁSICO, CAIXA MOLDADA, 100A, Icu=8kA, SIEMENS OU EQUIVALENTE</t>
  </si>
  <si>
    <t>COT.MERC.PAL-6</t>
  </si>
  <si>
    <t>03.12.66</t>
  </si>
  <si>
    <t>DISJUNTOR TRIFÁSICO, CAIXA MOLDADA, 70A, Icu=8kA, SIEMENS OU EQUIVALENTE</t>
  </si>
  <si>
    <t>COT.MERC.PAL-8</t>
  </si>
  <si>
    <t>03.12.67</t>
  </si>
  <si>
    <t>Barramento de cobre com isolador /Neutro/Terra, capacidade 36 circuitos - 100A</t>
  </si>
  <si>
    <t>COT.MERC.PAL-9</t>
  </si>
  <si>
    <t>03.12.68</t>
  </si>
  <si>
    <t>Barramento de cobre com isolador /Neutro/Terra, capacidade 12 circuitos - 100A</t>
  </si>
  <si>
    <t>COT.MERCADO - PAL3</t>
  </si>
  <si>
    <t>03.12.69</t>
  </si>
  <si>
    <t>Emenda Unidut reto, DN = 20mm</t>
  </si>
  <si>
    <t>COT.MERCADO - PAL4</t>
  </si>
  <si>
    <t>03.12.70</t>
  </si>
  <si>
    <t>Emenda Unidut reto, DN=40mm</t>
  </si>
  <si>
    <t>03.13</t>
  </si>
  <si>
    <t>Instalações de Cabeamento Estruturado (BLOCO ADMINISTRATIVO E BLOCO DE SERVIÇOS)</t>
  </si>
  <si>
    <t>03.13.01</t>
  </si>
  <si>
    <t>03.13.02</t>
  </si>
  <si>
    <t>03.13.03</t>
  </si>
  <si>
    <t>ELETRICISTA OU OFICIAL ELETRICISTA</t>
  </si>
  <si>
    <t>03.13.04</t>
  </si>
  <si>
    <t>AUXILIAR DE ELETRICISTA</t>
  </si>
  <si>
    <t>2526D</t>
  </si>
  <si>
    <t>03.13.05</t>
  </si>
  <si>
    <t>CONECTOR BOX RETO, DN= 32mm</t>
  </si>
  <si>
    <t>03.13.06</t>
  </si>
  <si>
    <t>ESPELHO / PLACA CEGA 4" X 4", PARA INSTALACAO DE TOMADAS E INTERRUPTORES</t>
  </si>
  <si>
    <t>03.13.07</t>
  </si>
  <si>
    <t>70772-GOINFRA</t>
  </si>
  <si>
    <t>03.13.08</t>
  </si>
  <si>
    <t>Certificação de ponto de rede, categoria 5E</t>
  </si>
  <si>
    <t>EMPRE</t>
  </si>
  <si>
    <t>91837U+2501</t>
  </si>
  <si>
    <t>03.13.09</t>
  </si>
  <si>
    <t>ELETRODUTO FLEXIVEL, EM ACO GALVANIZADO, REVESTIDO EXTERNAMENTE COM PVC PRETO, DIAMETRO EXTERNO DE 32 MM (1"), TIPO SEALTUBO - FORNECIMENTO E INSTALAÇÃO</t>
  </si>
  <si>
    <t>03.13.10</t>
  </si>
  <si>
    <t>91857U</t>
  </si>
  <si>
    <t>03.13.11</t>
  </si>
  <si>
    <t>ELETRODUTO FLEXÍVEL CORRUGADO REFORÇADO, PVC, DN 32 MM (1"), PARA CIRCUITOS TERMINAIS, INSTALADO EM PAREDE - FORNECIMENTO E INSTALAÇÃO. AF_12/2015</t>
  </si>
  <si>
    <t>03.13.12</t>
  </si>
  <si>
    <t>03.13.13</t>
  </si>
  <si>
    <t>97660UD</t>
  </si>
  <si>
    <t>03.13.14</t>
  </si>
  <si>
    <t>REMOÇÃO DE TOMADAS LÓGICAS, DE FORMA MANUAL, SEM REAPROVEITAMENTO. AF_12/2017</t>
  </si>
  <si>
    <t>97661UD</t>
  </si>
  <si>
    <t>03.13.15</t>
  </si>
  <si>
    <t>REMOÇÃO DE CABOS LÓGICOS, DE FORMA MANUAL, SEM REAPROVEITAMENTO. AF_12/2017</t>
  </si>
  <si>
    <t>98295U+Cot. Merc.</t>
  </si>
  <si>
    <t>03.13.16</t>
  </si>
  <si>
    <t>CABO ELETRÔNICO CATEGORIA 5E, INSTALADO EM EDIFICAÇÃO INSTITUCIONAL - FORNECIMENTO E INSTALAÇÃO. AF_11/2019</t>
  </si>
  <si>
    <t>98301U</t>
  </si>
  <si>
    <t>03.13.17</t>
  </si>
  <si>
    <t>PATCH PANEL 24 PORTAS, CATEGORIA 5E - FORNECIMENTO E INSTALAÇÃO. AF_11/2019</t>
  </si>
  <si>
    <t>98307UDDD</t>
  </si>
  <si>
    <t>03.13.18</t>
  </si>
  <si>
    <t>TOMADA RJ45, 8 FIOS, CAT 5E, CONJUNTO MONTADO PARA EMBUTIR 4" X 2" (PLACA + SUPORTE + MODULO + 2 MÓDULOS CEGOS)</t>
  </si>
  <si>
    <t>98400U</t>
  </si>
  <si>
    <t>03.13.19</t>
  </si>
  <si>
    <t>CABO TELEFÔNICO CTP-APL-50 10 PARES INSTALADO EM ENTRADA DE EDIFICAÇÃO - FORNECIMENTO E INSTALAÇÃO. AF_11/2019</t>
  </si>
  <si>
    <t>03.13.20</t>
  </si>
  <si>
    <t>03.13.21</t>
  </si>
  <si>
    <t>03.13.22</t>
  </si>
  <si>
    <t>03.13.23</t>
  </si>
  <si>
    <t>03.13.24</t>
  </si>
  <si>
    <t>03.13.25</t>
  </si>
  <si>
    <t>03.13.26</t>
  </si>
  <si>
    <t>03.13.27</t>
  </si>
  <si>
    <t>03.13.28</t>
  </si>
  <si>
    <t>COT.MERC.PAL-30</t>
  </si>
  <si>
    <t>03.13.29</t>
  </si>
  <si>
    <t>Eletrocalha perfurada C 200x50mm, galvanizada a fogo, chapa #18</t>
  </si>
  <si>
    <t>COT.MERC.-PAL31</t>
  </si>
  <si>
    <t>03.13.30</t>
  </si>
  <si>
    <t>Saída horizontal p/ eletroduto DN=32mm</t>
  </si>
  <si>
    <t>COT.MERC.PAL32</t>
  </si>
  <si>
    <t>03.13.31</t>
  </si>
  <si>
    <t>Conector fêmea RJ-45, cat. 5E, módulo para tomada</t>
  </si>
  <si>
    <t>03.13.32</t>
  </si>
  <si>
    <t>COT.MERCADO - PAL34</t>
  </si>
  <si>
    <t>03.13.33</t>
  </si>
  <si>
    <t>Emenda Unidut reto, DN=32mm</t>
  </si>
  <si>
    <t>03.14</t>
  </si>
  <si>
    <t>Instalações hidrossanitárias</t>
  </si>
  <si>
    <t>081825/AGETOPCIVILD</t>
  </si>
  <si>
    <t>03.14.01</t>
  </si>
  <si>
    <t>Caixa de esgoto de alvenaria dim.internas 50x50cm prof=60cm</t>
  </si>
  <si>
    <t>03.14.02</t>
  </si>
  <si>
    <t>TAMPAO FOFO SIMPLES COM BASE, CLASSE A15 CARGA MAX 1,5 T, 400 X 400 MM, REDE PLUVIAL/ESGOTO/ELETRICA</t>
  </si>
  <si>
    <t>21071D</t>
  </si>
  <si>
    <t>03.14.03</t>
  </si>
  <si>
    <t>TAMPAO FOFO SIMPLES COM BASE, CLASSE A15 CARGA MAX 1,5 T, 400 X 400 MM, PARA A CAIXA DE GORDURA</t>
  </si>
  <si>
    <t>03.14.04</t>
  </si>
  <si>
    <t>LUVA PVC SOLDAVEL, 25 MM, PARA AGUA FRIA PREDIAL</t>
  </si>
  <si>
    <t>89356U</t>
  </si>
  <si>
    <t>03.14.05</t>
  </si>
  <si>
    <t>TUBO, PVC, SOLDÁVEL, DN 25MM, INSTALADO EM RAMAL OU SUB-RAMAL DE ÁGUA - FORNECIMENTO E INSTALAÇÃO. AF_12/2014</t>
  </si>
  <si>
    <t>89362U</t>
  </si>
  <si>
    <t>03.14.06</t>
  </si>
  <si>
    <t>JOELHO 90 GRAUS, PVC, SOLDÁVEL, DN 25MM, INSTALADO EM RAMAL OU SUB-RAMAL DE ÁGUA - FORNECIMENTO E INSTALAÇÃO. AF_12/2014</t>
  </si>
  <si>
    <t>89366U</t>
  </si>
  <si>
    <t>03.14.07</t>
  </si>
  <si>
    <t>JOELHO 90 GRAUS COM BUCHA DE LATÃO, PVC, SOLDÁVEL, DN 25MM, X 3/4? INSTALADO EM RAMAL OU SUB-RAMAL DE ÁGUA - FORNECIMENTO E INSTALAÇÃO. AF_12/2014</t>
  </si>
  <si>
    <t>89378U</t>
  </si>
  <si>
    <t>03.14.08</t>
  </si>
  <si>
    <t>LUVA, PVC, SOLDÁVEL, DN 25MM, INSTALADO EM RAMAL OU SUB-RAMAL DE ÁGUA - FORNECIMENTO E INSTALAÇÃO. AF_12/2014</t>
  </si>
  <si>
    <t>89380U</t>
  </si>
  <si>
    <t>03.14.09</t>
  </si>
  <si>
    <t>LUVA DE REDUÇÃO, PVC, SOLDÁVEL, DN 32MM X 25MM, INSTALADO EM RAMAL OU SUB-RAMAL DE ÁGUA - FORNECIMENTO E INSTALAÇÃO. AF_12/2014</t>
  </si>
  <si>
    <t>89383U</t>
  </si>
  <si>
    <t>03.14.10</t>
  </si>
  <si>
    <t>ADAPTADOR CURTO COM BOLSA E ROSCA PARA REGISTRO, PVC, SOLDÁVEL, DN 25MM X 3/4?, INSTALADO EM RAMAL OU SUB-RAMAL DE ÁGUA - FORNECIMENTO E INSTALAÇÃO. AF_12/2014</t>
  </si>
  <si>
    <t>89395U</t>
  </si>
  <si>
    <t>03.14.11</t>
  </si>
  <si>
    <t>TE, PVC, SOLDÁVEL, DN 25MM, INSTALADO EM RAMAL OU SUB-RAMAL DE ÁGUA - FORNECIMENTO E INSTALAÇÃO. AF_12/2014</t>
  </si>
  <si>
    <t>89398U</t>
  </si>
  <si>
    <t>03.14.12</t>
  </si>
  <si>
    <t>TE, PVC, SOLDÁVEL, DN 32MM, INSTALADO EM RAMAL OU SUB-RAMAL DE ÁGUA - FORNECIMENTO E INSTALAÇÃO. AF_12/2014</t>
  </si>
  <si>
    <t>89431U</t>
  </si>
  <si>
    <t>03.14.13</t>
  </si>
  <si>
    <t>LUVA, PVC, SOLDÁVEL, DN 32MM, INSTALADO EM RAMAL DE DISTRIBUIÇÃO DE ÁGUA - FORNECIMENTO E INSTALAÇÃO. AF_12/2014</t>
  </si>
  <si>
    <t>89575U</t>
  </si>
  <si>
    <t>03.14.14</t>
  </si>
  <si>
    <t>LUVA, PVC, SOLDÁVEL, DN 50MM, INSTALADO EM PRUMADA DE ÁGUA - FORNECIMENTO E INSTALAÇÃO. AF_12/2014</t>
  </si>
  <si>
    <t>89707U</t>
  </si>
  <si>
    <t>03.14.15</t>
  </si>
  <si>
    <t>CAIXA SIFONADA, PVC, DN 100 X 100 X 50 MM, JUNTA ELÁSTICA, FORNECIDA E INSTALADA EM RAMAL DE DESCARGA OU EM RAMAL DE ESGOTO SANITÁRIO. AF_12/2014</t>
  </si>
  <si>
    <t>89711U</t>
  </si>
  <si>
    <t>03.14.16</t>
  </si>
  <si>
    <t>TUBO PVC, SERIE NORMAL, ESGOTO PREDIAL, DN 40 MM, FORNECIDO E INSTALADO EM RAMAL DE DESCARGA OU RAMAL DE ESGOTO SANITÁRIO. AF_12/2014</t>
  </si>
  <si>
    <t>89712U</t>
  </si>
  <si>
    <t>03.14.17</t>
  </si>
  <si>
    <t>TUBO PVC, SERIE NORMAL, ESGOTO PREDIAL, DN 50 MM, FORNECIDO E INSTALADO EM RAMAL DE DESCARGA OU RAMAL DE ESGOTO SANITÁRIO. AF_12/2014</t>
  </si>
  <si>
    <t>89714U</t>
  </si>
  <si>
    <t>03.14.18</t>
  </si>
  <si>
    <t>Tubo PVC, serie normal, esgoto predial, DN 100mm, fornecido e instalado em ramal de descarga ou ramal de esgoto sanitário</t>
  </si>
  <si>
    <t>89724U</t>
  </si>
  <si>
    <t>03.14.19</t>
  </si>
  <si>
    <t>JOELHO 90 GRAUS, PVC, SERIE NORMAL, ESGOTO PREDIAL, DN 40 MM, JUNTA SOLDÁVEL, FORNECIDO E INSTALADO EM RAMAL DE DESCARGA OU RAMAL DE ESGOTO SANITÁRIO. AF_12/2014</t>
  </si>
  <si>
    <t>89726U</t>
  </si>
  <si>
    <t>03.14.20</t>
  </si>
  <si>
    <t>JOELHO 45 GRAUS, PVC, SERIE NORMAL, ESGOTO PREDIAL, DN 40 MM, JUNTA SOLDÁVEL, FORNECIDO E INSTALADO EM RAMAL DE DESCARGA OU RAMAL DE ESGOTO SANITÁRIO. AF_12/2014</t>
  </si>
  <si>
    <t>89731U</t>
  </si>
  <si>
    <t>03.14.21</t>
  </si>
  <si>
    <t>JOELHO 90 GRAUS, PVC, SERIE NORMAL, ESGOTO PREDIAL, DN 50 MM, JUNTA ELÁSTICA, FORNECIDO E INSTALADO EM RAMAL DE DESCARGA OU RAMAL DE ESGOTO SANITÁRIO. AF_12/2014</t>
  </si>
  <si>
    <t>89732U</t>
  </si>
  <si>
    <t>03.14.22</t>
  </si>
  <si>
    <t>JOELHO 45 GRAUS, PVC, SERIE NORMAL, ESGOTO PREDIAL, DN 50 MM, JUNTA ELÁSTICA, FORNECIDO E INSTALADO EM RAMAL DE DESCARGA OU RAMAL DE ESGOTO SANITÁRIO. AF_12/2014</t>
  </si>
  <si>
    <t>89744U</t>
  </si>
  <si>
    <t>03.14.23</t>
  </si>
  <si>
    <t>JOELHO 90 GRAUS, PVC, SERIE NORMAL, ESGOTO PREDIAL, DN 100 MM, JUNTA ELÁSTICA, FORNECIDO E INSTALADO EM RAMAL DE DESCARGA OU RAMAL DE ESGOTO SANITÁRIO. AF_12/2014</t>
  </si>
  <si>
    <t>89778U</t>
  </si>
  <si>
    <t>03.14.24</t>
  </si>
  <si>
    <t>LUVA SIMPLES, PVC, SERIE NORMAL, ESGOTO PREDIAL, DN 100 MM, JUNTA ELÁSTICA, FORNECIDO E INSTALADO EM RAMAL DE DESCARGA OU RAMAL DE ESGOTO SANITÁRIO. AF_12/2014</t>
  </si>
  <si>
    <t>89784U</t>
  </si>
  <si>
    <t>03.14.25</t>
  </si>
  <si>
    <t>TE, PVC, SERIE NORMAL, ESGOTO PREDIAL, DN 50 X 50 MM, JUNTA ELÁSTICA, FORNECIDO E INSTALADO EM RAMAL DE DESCARGA OU RAMAL DE ESGOTO SANITÁRIO. AF_12/2014</t>
  </si>
  <si>
    <t>89987U</t>
  </si>
  <si>
    <t>03.14.26</t>
  </si>
  <si>
    <t>REGISTRO DE GAVETA BRUTO, LATÃO, ROSCÁVEL, 3/4", COM ACABAMENTO E CANOPLA CROMADOS. FORNECIDO E INSTALADO EM RAMAL DE ÁGUA. AF_12/2014</t>
  </si>
  <si>
    <t>90443U</t>
  </si>
  <si>
    <t>03.14.27</t>
  </si>
  <si>
    <t>RASGO EM ALVENARIA PARA RAMAIS/ DISTRIBUIÇÃO COM DIAMETROS MENORES OU IGUAIS A 40 MM. AF_05/2015</t>
  </si>
  <si>
    <t>90444U</t>
  </si>
  <si>
    <t>03.14.28</t>
  </si>
  <si>
    <t>RASGO EM CONTRAPISO PARA RAMAIS/ DISTRIBUIÇÃO COM DIÂMETROS MENORES OU IGUAIS A 40 MM. AF_05/2015</t>
  </si>
  <si>
    <t>Leroy Merlin 1</t>
  </si>
  <si>
    <t>03.14.29</t>
  </si>
  <si>
    <t>Cap PVC marrom 50mm</t>
  </si>
  <si>
    <t>Leroy Merlin 2</t>
  </si>
  <si>
    <t>03.14.30</t>
  </si>
  <si>
    <t>Cap PVC marrom 32mm</t>
  </si>
  <si>
    <t>Leroy Merlin 3</t>
  </si>
  <si>
    <t>03.14.31</t>
  </si>
  <si>
    <t>Anel de vedação para vaso sanitário</t>
  </si>
  <si>
    <t>03.15</t>
  </si>
  <si>
    <t>Diversos</t>
  </si>
  <si>
    <t>72840UD</t>
  </si>
  <si>
    <t>03.15.01</t>
  </si>
  <si>
    <t>Transporte comercial com caminhão carroceria 9T, rodovia pavimentada</t>
  </si>
  <si>
    <t>TXKM</t>
  </si>
  <si>
    <t>9537UD</t>
  </si>
  <si>
    <t>03.15.02</t>
  </si>
  <si>
    <t>Limpeza geral da obra, inclui lavação de janelas, portas, pisos, revestimentos de parede e espelhos.</t>
  </si>
  <si>
    <t xml:space="preserve">ETAPA 3 - BLOCO DE SERVIÇOS </t>
  </si>
  <si>
    <t>04.01</t>
  </si>
  <si>
    <t>Demolições e retiradas</t>
  </si>
  <si>
    <t>04.01.01</t>
  </si>
  <si>
    <t>04.01.02</t>
  </si>
  <si>
    <t>04.01.03</t>
  </si>
  <si>
    <t>04.01.04</t>
  </si>
  <si>
    <t>04.01.05</t>
  </si>
  <si>
    <t>97634UDDD</t>
  </si>
  <si>
    <t>04.01.06</t>
  </si>
  <si>
    <t>Demolição de ladrilho hidráulico, incluindo contrapiso, de forma mecanizada com martelete, sem reaproveitamento</t>
  </si>
  <si>
    <t>97644D</t>
  </si>
  <si>
    <t>04.01.07</t>
  </si>
  <si>
    <t>Retirada de portas de madeira instaladas em alvenaria, incluindo o portal</t>
  </si>
  <si>
    <t>04.01.08</t>
  </si>
  <si>
    <t>04.01.09</t>
  </si>
  <si>
    <t>04.01.10</t>
  </si>
  <si>
    <t>97666UD</t>
  </si>
  <si>
    <t>04.01.11</t>
  </si>
  <si>
    <t>Remoção de metais sanitários, de forma manual, sem reaproveitamento</t>
  </si>
  <si>
    <t>04.02</t>
  </si>
  <si>
    <t>Impermeabilizações</t>
  </si>
  <si>
    <t>72125 D3</t>
  </si>
  <si>
    <t>04.02.01</t>
  </si>
  <si>
    <t>Raspagem de textura ou pintura em paredes infiltradas (pés de parede e topo de platibanda)</t>
  </si>
  <si>
    <t>04.02.02</t>
  </si>
  <si>
    <t>04.02.03</t>
  </si>
  <si>
    <t>04.02.04</t>
  </si>
  <si>
    <t>04.02.05</t>
  </si>
  <si>
    <t>04.03</t>
  </si>
  <si>
    <t>Piso</t>
  </si>
  <si>
    <t>22.009.000002.SER adapt 2</t>
  </si>
  <si>
    <t>04.03.01</t>
  </si>
  <si>
    <t>Piso em concreto pré-moldado, 40x40cm, esp. 3cm, linha Terratzo antiderrapante, Taco Rústico Natural, Goiarte ou equivalente</t>
  </si>
  <si>
    <t>04.03.02</t>
  </si>
  <si>
    <t>04.03.03</t>
  </si>
  <si>
    <t>04.03.04</t>
  </si>
  <si>
    <t>04.03.05</t>
  </si>
  <si>
    <t>98670UDDD</t>
  </si>
  <si>
    <t>04.03.06</t>
  </si>
  <si>
    <t>Piso em Ladrilho hidráulico 20x20cm, cor natural, padrão Quadros, marca Goiarte ou equivalente (instalação ou complementação)</t>
  </si>
  <si>
    <t>04.03.07</t>
  </si>
  <si>
    <t>98686UD</t>
  </si>
  <si>
    <t>04.03.08</t>
  </si>
  <si>
    <t>RODAPÉ EM LADRILHO HIDRÁULICO, ALTURA 8 CM</t>
  </si>
  <si>
    <t>98686UDD</t>
  </si>
  <si>
    <t>04.03.09</t>
  </si>
  <si>
    <t>RODAPÉ EM PISO PRE-MOLDADO DE CONCRETO, ALTURA 8 CM</t>
  </si>
  <si>
    <t>04.03.10</t>
  </si>
  <si>
    <t>04.04</t>
  </si>
  <si>
    <t>Portas e Grades</t>
  </si>
  <si>
    <t>04.04.01</t>
  </si>
  <si>
    <t>TARJETA TIPO LIVRE/OCUPADO PARA PORTA DE BANHEIRO, marca Vouga, Imab ou equivalente</t>
  </si>
  <si>
    <t>180490/AGETOPCIVD</t>
  </si>
  <si>
    <t>04.04.02</t>
  </si>
  <si>
    <t>Porta de abrir-P6, 86x210cm (folha de 80cm), em perfil industrial (metalon), requadro de 90x30mm, vedação em chapa frisada, com frisos de 1x1cm, portal/batente em perfil requadro 14cm, com dobradiças (seguir projeto)</t>
  </si>
  <si>
    <t>04.04.03</t>
  </si>
  <si>
    <t>Perfinasa/SEOPR GJ5</t>
  </si>
  <si>
    <t>04.04.04</t>
  </si>
  <si>
    <t>Grade G10 em cantoneira e barra chata de aço</t>
  </si>
  <si>
    <t>Perfinasa/SEOPR GJ5D</t>
  </si>
  <si>
    <t>04.04.05</t>
  </si>
  <si>
    <t>Grade G9 em cantoneira e barra chata de aço</t>
  </si>
  <si>
    <t>04.05</t>
  </si>
  <si>
    <t>73924/1UD1</t>
  </si>
  <si>
    <t>04.05.01</t>
  </si>
  <si>
    <t>Pintura das mãos francesas sob bancada com esmalte sintético brilhante, DUAS demãos</t>
  </si>
  <si>
    <t>73924/1UD5DDD</t>
  </si>
  <si>
    <t>04.05.02</t>
  </si>
  <si>
    <t>Pintura de grades metálicas de barra chata e cantoneiras, DUAS DEMÃOS (G9 e G10)</t>
  </si>
  <si>
    <t>73924/1UD8D</t>
  </si>
  <si>
    <t>04.05.03</t>
  </si>
  <si>
    <t>Pintura das portas metálicas do bloco de serviços - P6</t>
  </si>
  <si>
    <t>04.05.04</t>
  </si>
  <si>
    <t>88423UDD</t>
  </si>
  <si>
    <t>04.05.05</t>
  </si>
  <si>
    <t>Aplicação manual de pintura com tinta texturizada acrílica, em paredes externas do bloco de apoio/serviços, marca Suvinil, Coral ou equivalente</t>
  </si>
  <si>
    <t>04.05.06</t>
  </si>
  <si>
    <t>04.05.07</t>
  </si>
  <si>
    <t>04.05.08</t>
  </si>
  <si>
    <t>04.06</t>
  </si>
  <si>
    <t>Louças, metais e acessórios</t>
  </si>
  <si>
    <t>04.06.01</t>
  </si>
  <si>
    <t>80572/AGETOP instal</t>
  </si>
  <si>
    <t>04.06.02</t>
  </si>
  <si>
    <t>Instalação de Torneira de mesa com fechamento automático temporizado para lavatório (retirada do sanitário de público)</t>
  </si>
  <si>
    <t>04.06.03</t>
  </si>
  <si>
    <t>04.06.04</t>
  </si>
  <si>
    <t>86878UD</t>
  </si>
  <si>
    <t>04.06.05</t>
  </si>
  <si>
    <t>Válvula em metal cromado tipo americana 3.1/2" X 1.1/2" para pia - Fornecimento e instalação</t>
  </si>
  <si>
    <t>04.06.06</t>
  </si>
  <si>
    <t>04.06.07</t>
  </si>
  <si>
    <t>86903U - INSTD</t>
  </si>
  <si>
    <t>04.06.08</t>
  </si>
  <si>
    <t>LAVATÓRIO LOUÇA BRANCA COM COLUNA, 45 X 55CM OU EQUIVALENTE, PADRÃO MÉDIO - SOMENTE INSTALAÇÃO. AF_12/2013</t>
  </si>
  <si>
    <t>86910UD</t>
  </si>
  <si>
    <t>04.06.09</t>
  </si>
  <si>
    <t>Torneira de parede para cozinha, cromada, marca DOCOL ou equivalente, linha Docol primor, cód. 00673306</t>
  </si>
  <si>
    <t>86914UDDD</t>
  </si>
  <si>
    <t>04.06.10</t>
  </si>
  <si>
    <t>TORNEIRA para TANQUE, linha Trio 1130, cod. 00534406, DOCOL ou equivalente - FORNECIMENTO E INSTALAÇÃO.</t>
  </si>
  <si>
    <t>86919D2 adapt.</t>
  </si>
  <si>
    <t>04.06.11</t>
  </si>
  <si>
    <t>TANQUE DE LOUÇA BRANCA SEM COLUNA, 40L 33x60x50cm, DECA TQ.03.17, INCLUSO SIFÃO CROMADO FLEX. SANF., VÁLVULA METÁLICA CROMADA - FORNECIMENTO E INSTALAÇÃO.</t>
  </si>
  <si>
    <t>04.06.12</t>
  </si>
  <si>
    <t>04.06.13</t>
  </si>
  <si>
    <t>95471UDD</t>
  </si>
  <si>
    <t>04.06.14</t>
  </si>
  <si>
    <t>REINSTALAÇÃO VASO SANITÁRIO SIFONADO CONVENCIONAL, INCLUSO NOVO TUBO DE LIGAÇÃO E PARAFUSOS - AF_10/2016</t>
  </si>
  <si>
    <t>04.06.15</t>
  </si>
  <si>
    <t>04.06.16</t>
  </si>
  <si>
    <t>cotação mercado</t>
  </si>
  <si>
    <t>04.06.17</t>
  </si>
  <si>
    <t>Grelha redonda 10cm - Moldenox com porta grelha</t>
  </si>
  <si>
    <t>04.07</t>
  </si>
  <si>
    <t>04.07.01</t>
  </si>
  <si>
    <t>04.07.02</t>
  </si>
  <si>
    <t>04.07.03</t>
  </si>
  <si>
    <t>04.07.04</t>
  </si>
  <si>
    <t>04.07.05</t>
  </si>
  <si>
    <t>ETAPA 4 - IMPLANTAÇÃO</t>
  </si>
  <si>
    <t>05.01</t>
  </si>
  <si>
    <t>Modificações/Reparos nos gradis metálicos e muretas sob gradis</t>
  </si>
  <si>
    <t>05.01.01</t>
  </si>
  <si>
    <t>180311D1/AGETOPD</t>
  </si>
  <si>
    <t>05.01.02</t>
  </si>
  <si>
    <t>Pilaretes de gradil metálico em perfil 100x100#2mm</t>
  </si>
  <si>
    <t>72075UDDD</t>
  </si>
  <si>
    <t>05.01.03</t>
  </si>
  <si>
    <t>Impermeabilização de superfície com revestimento bicomponente semi flexível tipo sika top 100 ou equivalente em três demãos cruzadas - muretas sob gradil</t>
  </si>
  <si>
    <t>87506UDDD</t>
  </si>
  <si>
    <t>05.01.04</t>
  </si>
  <si>
    <t>Alvenaria de tijolos cerâmicos furados - mureta sob gradil</t>
  </si>
  <si>
    <t>87548 adaptado imper2</t>
  </si>
  <si>
    <t>05.01.05</t>
  </si>
  <si>
    <t>Reboco com argamassa impermeabilizada a ser aplicado no topo e faces laterais das muretas sob o gradil</t>
  </si>
  <si>
    <t>87878 adaptado imper2</t>
  </si>
  <si>
    <t>05.01.06</t>
  </si>
  <si>
    <t>Chapisco com argamassa impermeabilizada para muretas na base dos gradis</t>
  </si>
  <si>
    <t>92718UD adapt</t>
  </si>
  <si>
    <t>05.01.07</t>
  </si>
  <si>
    <t>Concreto fck=20 MPa, preparo mecânico, para preenchimento dos postes novos do gradil - Confecção e lançamento</t>
  </si>
  <si>
    <t>95676UD</t>
  </si>
  <si>
    <t>05.01.08</t>
  </si>
  <si>
    <t>SUBSTITUIÇÃO CAIXA METÁLICA PARA ABRIGO DE HIDRÔMETRO FORNECIMENTO E INSTALAÇÃO. AF_11/2016</t>
  </si>
  <si>
    <t>97626UD</t>
  </si>
  <si>
    <t>05.01.09</t>
  </si>
  <si>
    <t>Demolição de montantes de gradil de aço preenchidos com concreto</t>
  </si>
  <si>
    <t>05.02</t>
  </si>
  <si>
    <t>Adaptações nos passeios internos e externos e jardins</t>
  </si>
  <si>
    <t>02.002.000024.SERD</t>
  </si>
  <si>
    <t>05.02.01</t>
  </si>
  <si>
    <t>Demolição de piso de concreto desempenado incluindo retirada e transporte até o conteiner</t>
  </si>
  <si>
    <t>221126/AGETOP</t>
  </si>
  <si>
    <t>05.02.02</t>
  </si>
  <si>
    <t>PISO DE LADRILHO HIDRÁULICO COLORIDO MODELO TÁTIL ( ALERTA OU DIRECIONAL) SEM LASTRO</t>
  </si>
  <si>
    <t>271305D1/AGETOPD</t>
  </si>
  <si>
    <t>05.02.03</t>
  </si>
  <si>
    <t>Guia de balizamento 5x10cm, rebocada</t>
  </si>
  <si>
    <t>6171UD adaptada</t>
  </si>
  <si>
    <t>05.02.04</t>
  </si>
  <si>
    <t>Tampa de concreto 60x60 cm, esp. 7cm, com malha de aço diam. 5mm a cada 8x8 cm, na parte inferior da tampa</t>
  </si>
  <si>
    <t>6171UD2 adaptada</t>
  </si>
  <si>
    <t>05.02.05</t>
  </si>
  <si>
    <t>Tampa de concreto 1,10x1,10 cm, esp. 7cm, com malha de aço diam. 5mm a cada 8x8 cm, na parte inferior da tampa</t>
  </si>
  <si>
    <t>05.02.06</t>
  </si>
  <si>
    <t>88309 87548 87506 88316</t>
  </si>
  <si>
    <t>05.02.07</t>
  </si>
  <si>
    <t>Recuperação de caixas de inspeção existentes no fundo do lote</t>
  </si>
  <si>
    <t>92396 adaptadoD</t>
  </si>
  <si>
    <t>05.02.08</t>
  </si>
  <si>
    <t>Piso intertravado de concreto pré-moldado aproveitando peças existentes retiradas de áreas internas</t>
  </si>
  <si>
    <t>94265UD</t>
  </si>
  <si>
    <t>05.02.09</t>
  </si>
  <si>
    <t>Meio fio de concreto, moldado in loco em trecho reto, 15cm de base e 30cm de altura</t>
  </si>
  <si>
    <t>94990UD</t>
  </si>
  <si>
    <t>05.02.10</t>
  </si>
  <si>
    <t>Piso em concreto 20 MPa, acabamento desempenado e sarrafeado, esp. 7cm (rampa de acesso)</t>
  </si>
  <si>
    <t>94990UD1</t>
  </si>
  <si>
    <t>05.02.11</t>
  </si>
  <si>
    <t>Piso em concreto 20 MPa (calçamento externo), preparo mecânico, espessura 7cm, incluso juntas de dilatação</t>
  </si>
  <si>
    <t>94994UDD</t>
  </si>
  <si>
    <t>05.02.12</t>
  </si>
  <si>
    <t>Execução de passeio (calçada) em concreto com acabamento vassourado, espessura 7cm, armado com tela de aço soldada, nervurada, CA-60, Q-196 (3,11Kg/m²), diâmetro do fio 5,0mm, malha 10x10cm</t>
  </si>
  <si>
    <t>05.02.13</t>
  </si>
  <si>
    <t>05.02.14</t>
  </si>
  <si>
    <t>DEMOLIÇÃO DE PAVIMENTO INTERTRAVADO, DE FORMA MANUAL, COM REAPROVEITAMENTO. AF_12/2017</t>
  </si>
  <si>
    <t>97655UD</t>
  </si>
  <si>
    <t>05.02.15</t>
  </si>
  <si>
    <t>REMOÇÃO DE TELA IMPERMEÁVEL PARA COBERTURA, DE FORMA MANUAL, SEM REAPROVEITAMENTO. AF_12/2017</t>
  </si>
  <si>
    <t>97655UDD</t>
  </si>
  <si>
    <t>05.02.16</t>
  </si>
  <si>
    <t>TELA PREMIUM DE ALTA RESISTÊNCIA PARA COBERTURA, IMPERMEÁVEL, CINZA, SOMBRALIGHT OU EQUIVALENTE - FORNECIMENTO E INSTALAÇÃO, AF_12/2017</t>
  </si>
  <si>
    <t>05.02.17</t>
  </si>
  <si>
    <t>99855UD</t>
  </si>
  <si>
    <t>05.02.18</t>
  </si>
  <si>
    <t>Corrimão duplo, diâmetro externo de 1.1/2", em aço galvanizado, conforme detalhes do projeto de arquitetura</t>
  </si>
  <si>
    <t>Cálculo SEOPR 2DD</t>
  </si>
  <si>
    <t>05.02.19</t>
  </si>
  <si>
    <t>Retirada de placa de sinalização ou totem metálico, para posterior reinstalação</t>
  </si>
  <si>
    <t>Cálculo SEOPR 3D</t>
  </si>
  <si>
    <t>05.02.20</t>
  </si>
  <si>
    <t>Reinstalação de Placa de estacionamento (PE14), existente, sinalização vertical, 50x70cm, inclui tubo de aço galvanizado 2"</t>
  </si>
  <si>
    <t>COMP.SEOPR-14</t>
  </si>
  <si>
    <t>05.02.21</t>
  </si>
  <si>
    <t>Lixeira em aço fixada até a profundidade de 50cm, modelo definido em projeto - Fornecimento e instalação</t>
  </si>
  <si>
    <t>Sinapi 252-6110Perf</t>
  </si>
  <si>
    <t>05.02.22</t>
  </si>
  <si>
    <t>Bicicletário de aço tubular redondo chapa 14 conforme projeto - fornecimento de material, montagem e instalação</t>
  </si>
  <si>
    <t>05.03</t>
  </si>
  <si>
    <t>Modificações nos portões de acesso de pedestres e de veículos</t>
  </si>
  <si>
    <t>180311D3/AGETOPD</t>
  </si>
  <si>
    <t>05.03.01</t>
  </si>
  <si>
    <t>PT1-1,60x2,30m - Portão duas folhas, perfil industrial tubular, seções quadrada e retangular, peças dimensões 30x50x1,5 e 25x25x1,5mm, fixados a postes de 100x100x2mm - SOMENTE COMPLEMENTO INFERIOR.</t>
  </si>
  <si>
    <t>180311D4/AGETOPD</t>
  </si>
  <si>
    <t>05.03.02</t>
  </si>
  <si>
    <t>PT2=4,10x2,10m-Portão a ser composto pelas duas folhas do portão existente e complementado com novas peças em perfil industrial tubular, seções retangular e quadrada, dimensões de 30x50x1,5mm e 25x25x1,5mm. Trilho em ferro cantoneira 1"x1/8", perfil guia UPE-02 40x25x10mm e cremalheira para portão eletrônico deslizante</t>
  </si>
  <si>
    <t>74156/3UD</t>
  </si>
  <si>
    <t>05.03.03</t>
  </si>
  <si>
    <t>Fundação em estaca escavada, diam=20cm prof. 1,20 para gradil</t>
  </si>
  <si>
    <t>05.03.04</t>
  </si>
  <si>
    <t>92775U</t>
  </si>
  <si>
    <t>05.03.05</t>
  </si>
  <si>
    <t>Armação de fundação/pilarete - aço CA-60 de 5,0mm</t>
  </si>
  <si>
    <t>92776UD</t>
  </si>
  <si>
    <t>05.03.06</t>
  </si>
  <si>
    <t>Armação de fundação/pilarete - aço CA-50 de 6,3mm/8,0mm</t>
  </si>
  <si>
    <t>94964UD</t>
  </si>
  <si>
    <t>05.03.07</t>
  </si>
  <si>
    <t>Concreto fck 20 MPa para viga de apoio e base do motor</t>
  </si>
  <si>
    <t>96527U</t>
  </si>
  <si>
    <t>05.03.08</t>
  </si>
  <si>
    <t>ESCAVAÇÃO MANUAL DE VALA PARA VIGA BALDRAME, COM PREVISÃO DE FÔRMA. AF_06/2017</t>
  </si>
  <si>
    <t>96533UD</t>
  </si>
  <si>
    <t>05.03.09</t>
  </si>
  <si>
    <t>Forma para viga de apoio e base para o motor</t>
  </si>
  <si>
    <t>05.04</t>
  </si>
  <si>
    <t>Pinturas</t>
  </si>
  <si>
    <t>73924/1UD</t>
  </si>
  <si>
    <t>05.04.01</t>
  </si>
  <si>
    <t>Pintura esmalte sintético duas demãos - bicicletário, postes de iluminação, mastros, estrutura sombrite</t>
  </si>
  <si>
    <t>73924/1UD9</t>
  </si>
  <si>
    <t>05.04.02</t>
  </si>
  <si>
    <t>Pintura de grades e portões metálicos de divisa com esmalte sintético</t>
  </si>
  <si>
    <t>74245/1UDD</t>
  </si>
  <si>
    <t>05.04.03</t>
  </si>
  <si>
    <t>Pintura acrílica em piso cimentado na cor concreto, DUAS demãos</t>
  </si>
  <si>
    <t>84665U</t>
  </si>
  <si>
    <t>05.04.04</t>
  </si>
  <si>
    <t>Pintura acrílica para sinalização horizontal - pictogramas e indicação de idoso</t>
  </si>
  <si>
    <t>88423UD3</t>
  </si>
  <si>
    <t>05.04.05</t>
  </si>
  <si>
    <t>Aplicação manual de pintura com tinta texturizada acrílica, marca Suvinil, Coral ou equivalente nas muretas sob gradil e muretas diversas</t>
  </si>
  <si>
    <t>88423UD6</t>
  </si>
  <si>
    <t>05.04.06</t>
  </si>
  <si>
    <t>Aplicação manual de pintura com tinta texturizada acrílica, marca Suvinil, Coral ou equivalente nas guias de balizamento e nos meios fios.</t>
  </si>
  <si>
    <t>88493UDD</t>
  </si>
  <si>
    <t>05.04.07</t>
  </si>
  <si>
    <t>Aplicação mecânica de pintura com tinta látex acrílica, marca Suvinil, Coral ou equivalente no muro de divisa (parte interna lateral), DUAS DEMÃOS</t>
  </si>
  <si>
    <t>PINI TCPO 24.004.000002.SER</t>
  </si>
  <si>
    <t>05.04.08</t>
  </si>
  <si>
    <t>Pintura com tinta acrílica em piso, para faixas de demarcação, com faixas de 10 cm de largura, aplicada com trincha</t>
  </si>
  <si>
    <t>05.05</t>
  </si>
  <si>
    <t>Drenagem de águas pluviais</t>
  </si>
  <si>
    <t>102264U</t>
  </si>
  <si>
    <t>05.05.01</t>
  </si>
  <si>
    <t>TUBO DE PVC BRANCO PARA REDE COLETORA DE ESGOTO CONDOMINIAL DE PAREDE MACIÇA, DN 100 MM, JUNTA ELÁSTICA - FORNECIMENTO E ASSENTAMENTO. AF_01/2021</t>
  </si>
  <si>
    <t>05.05.02</t>
  </si>
  <si>
    <t>GRELHA FOFO SIMPLES COM REQUADRO, CARGA MAXIMA 1,5 T, 150 X 1000 MM, E= *15* MM</t>
  </si>
  <si>
    <t>05.05.03</t>
  </si>
  <si>
    <t>LUVA SIMPLES, PVC, SOLDAVEL, DN 100 MM, SERIE NORMAL, PARA ESGOTO PREDIAL</t>
  </si>
  <si>
    <t>546 e 88315</t>
  </si>
  <si>
    <t>05.05.04</t>
  </si>
  <si>
    <t>Grelha de ferro chato ST 7/8 x 3/16 pol com requadro cantoneira 1 x 1/8 pol</t>
  </si>
  <si>
    <t>87500U</t>
  </si>
  <si>
    <t>05.05.05</t>
  </si>
  <si>
    <t>ALVENARIA DE VEDAÇÃO DE BLOCOS CERÂMICOS FURADOS NA HORIZONTAL DE 9X14X19CM (ESPESSURA 9CM) DE PAREDES COM ÁREA LÍQUIDA MENOR QUE 6M² SEM VÃOS E ARGAMASSA DE ASSENTAMENTO COM PREPARO MANUAL. AF_06/2014</t>
  </si>
  <si>
    <t>87548MODIFREBIMPER</t>
  </si>
  <si>
    <t>05.05.06</t>
  </si>
  <si>
    <t>Reboco esp 1cm com argamassa impermeabilizada sem plastificante</t>
  </si>
  <si>
    <t>87878U</t>
  </si>
  <si>
    <t>05.05.07</t>
  </si>
  <si>
    <t>CHAPISCO APLICADO EM ALVENARIAS E ESTRUTURAS DE CONCRETO INTERNAS, COM COLHER DE PEDREIRO. ARGAMASSA TRAÇO 1:3 COM PREPARO MANUAL. AF_06/2014</t>
  </si>
  <si>
    <t>89512UD</t>
  </si>
  <si>
    <t>05.05.08</t>
  </si>
  <si>
    <t>Tubo PVC, série R, água pluvial, 100mm, fornecido e instalado em ramal de encaminhamento até a sarjeta</t>
  </si>
  <si>
    <t>89591UD adaptado</t>
  </si>
  <si>
    <t>05.05.09</t>
  </si>
  <si>
    <t>Joelho 45° PVC branco, 200mm fornecido e instalado em rede coletora de águas pluviais</t>
  </si>
  <si>
    <t>89859UD adaptado</t>
  </si>
  <si>
    <t>05.05.10</t>
  </si>
  <si>
    <t>Luva de correr, PVC, branco, esgoto pluvial, 200mm</t>
  </si>
  <si>
    <t>90696U</t>
  </si>
  <si>
    <t>05.05.11</t>
  </si>
  <si>
    <t>TUBO DE PVC PARA REDE COLETORA DE ESGOTO DE PAREDE MACIÇA, DN 200 MM, JUNTA ELÁSTICA - FORNECIMENTO E ASSENTAMENTO. AF_01/2021</t>
  </si>
  <si>
    <t>92396 adaptado</t>
  </si>
  <si>
    <t>05.05.12</t>
  </si>
  <si>
    <t>Piso intertravado de concreto pré-moldado aproveitando peças existentes retiradas</t>
  </si>
  <si>
    <t>93358UD</t>
  </si>
  <si>
    <t>05.05.13</t>
  </si>
  <si>
    <t>ESCAVAÇÃO MANUAL DE VALAS</t>
  </si>
  <si>
    <t>93382U</t>
  </si>
  <si>
    <t>05.05.14</t>
  </si>
  <si>
    <t>REATERRO MANUAL DE VALAS COM COMPACTAÇÃO MECANIZADA. AF_04/2016</t>
  </si>
  <si>
    <t>95693UDD adaptado</t>
  </si>
  <si>
    <t>05.05.15</t>
  </si>
  <si>
    <t>Luva simples, PVC branco 200mm, fornecido e instalado em rede pluvial</t>
  </si>
  <si>
    <t>97635D</t>
  </si>
  <si>
    <t>05.05.16</t>
  </si>
  <si>
    <t>Retirada de piso intertravado de concreto para reaproveitamento</t>
  </si>
  <si>
    <t>99253UDDD adaptado</t>
  </si>
  <si>
    <t>05.05.17</t>
  </si>
  <si>
    <t>Caixa enterrada hidráulica retangular em alvenaria com tijolos cerâmicos maciços, dimensões internas 0,50x0,50x0,60 para rede de drenagem</t>
  </si>
  <si>
    <t>05.06</t>
  </si>
  <si>
    <t>Paisagismo</t>
  </si>
  <si>
    <t>98504UDDDD</t>
  </si>
  <si>
    <t>05.06.01</t>
  </si>
  <si>
    <t>Plantio de grama São Carlos em placas com fornecimento, aplicação de calcário e adubação</t>
  </si>
  <si>
    <t>98510UDD</t>
  </si>
  <si>
    <t>05.06.02</t>
  </si>
  <si>
    <t>Plantio de Alpínia com fornecimento, altura mínima, h=70cm</t>
  </si>
  <si>
    <t>98527UD</t>
  </si>
  <si>
    <t>05.06.03</t>
  </si>
  <si>
    <t>Remoção de raízes remanescentes de tronco de árvore com diâmetro maior ou igual a 40cm e menor que 60cm</t>
  </si>
  <si>
    <t>98530UD</t>
  </si>
  <si>
    <t>05.06.04</t>
  </si>
  <si>
    <t>Corte raso e recorte de árvore com diâmetro de tronco maior ou igual a 40cm e menor que 60cm</t>
  </si>
  <si>
    <t>05.07</t>
  </si>
  <si>
    <t>Adaptações do sistema de combate a incêndio</t>
  </si>
  <si>
    <t>41595UDD</t>
  </si>
  <si>
    <t>05.07.01</t>
  </si>
  <si>
    <t>Sinalização horizontal de piso com fita adesiva amarela, largura 15cm - Extintores (conforme projeto)</t>
  </si>
  <si>
    <t>4750D9D</t>
  </si>
  <si>
    <t>05.07.02</t>
  </si>
  <si>
    <t>Mão de obra para preparo e aplicação de manta líquida na laje de cobertura da casa de gás</t>
  </si>
  <si>
    <t>73924/1UD3</t>
  </si>
  <si>
    <t>05.07.03</t>
  </si>
  <si>
    <t>Pintura portinhola em tela artística da central de gás</t>
  </si>
  <si>
    <t>73964/6U</t>
  </si>
  <si>
    <t>05.07.04</t>
  </si>
  <si>
    <t>REATERRO DE VALA COM COMPACTAÇÃO MANUAL</t>
  </si>
  <si>
    <t>84665UD</t>
  </si>
  <si>
    <t>05.07.05</t>
  </si>
  <si>
    <t>Pintura para sinalização horizontal do piso (fundo vermelho) - extintores (conforme projeto)</t>
  </si>
  <si>
    <t>87500; 87373; 22; 94964;87878;</t>
  </si>
  <si>
    <t>05.07.06</t>
  </si>
  <si>
    <t>Abrigo botijões GLP conforme projeto</t>
  </si>
  <si>
    <t>88423UD4</t>
  </si>
  <si>
    <t>05.07.07</t>
  </si>
  <si>
    <t>Aplicação manual de pintura com tinta texturizada acrílica, marca Suvinil, Coral ou equivalente na central de gás, interna e externa</t>
  </si>
  <si>
    <t>90443U+90466</t>
  </si>
  <si>
    <t>05.07.08</t>
  </si>
  <si>
    <t>Rasgo em paredes para passagem de tubulação de gás, chumbamento linear de tubulação e enchimento de rasgo</t>
  </si>
  <si>
    <t>05.07.09</t>
  </si>
  <si>
    <t>COMP.SEOPR-09</t>
  </si>
  <si>
    <t>05.07.10</t>
  </si>
  <si>
    <t>PA1- Placas em ACM branco (40x30cm).Textos e pictogramas nas cores indicadas (pintura UV) - Fornecimento e instalação</t>
  </si>
  <si>
    <t>COMP.SEOPR-10</t>
  </si>
  <si>
    <t>05.07.11</t>
  </si>
  <si>
    <t>PA2- Placas em ACM branco (diam. 25cm).Textos e pictogramas nas cores indicadas (pintura UV) - Fornecimento e instalação</t>
  </si>
  <si>
    <t>COMP.SEOPR-21</t>
  </si>
  <si>
    <t>05.07.12</t>
  </si>
  <si>
    <t>S1/S2/S3- Placas para rota de fuga (24x12 cm), fundo verde, pictograma fotoluminescente - Fornecimento e instalação</t>
  </si>
  <si>
    <t>COMP.SEOPR-22</t>
  </si>
  <si>
    <t>05.07.13</t>
  </si>
  <si>
    <t>Placa de identificação e fixação de extintores, em piso ou parede</t>
  </si>
  <si>
    <t>COT.MERC-VAL.10</t>
  </si>
  <si>
    <t>05.07.14</t>
  </si>
  <si>
    <t>Execução de rede de gás por empresa especializada com tubo multicamada 16x2mm, incluso conexões, registro, coletor, mangueira de gás p/ fogão, laudo e ensaio de estanqueidade e ART - Fornecimento e instalação</t>
  </si>
  <si>
    <t>Perfinasa e 10952D</t>
  </si>
  <si>
    <t>05.07.15</t>
  </si>
  <si>
    <t>Portinhola abrigo de botijões GLP 100x87cm em cantoneira e tela artística, incluso cadeado 2 chaves, conforme projeto</t>
  </si>
  <si>
    <t xml:space="preserve">TOTAL GERAL: </t>
  </si>
  <si>
    <t>O preço do material refere-se à soma de todos os insumos que não são mão-de-obra.</t>
  </si>
  <si>
    <t>Volare 21 - PINI</t>
  </si>
  <si>
    <t>Declaramos, em relação à planilha orçamentária apresentada, haver compatibilidade entre quantitativos e custos constantes na referida planilha com os quantitativos do projeto de engenharia e os custos do SINAPI ou do previsto no Art. 2º da Resolução nº 114/2010 do Conselho Nacional de Justiça.</t>
  </si>
  <si>
    <t>Goiânia, 05 de outubro de 2021.</t>
  </si>
  <si>
    <t xml:space="preserve">        Eng.º Civil Marcos Paulo Barbosa</t>
  </si>
  <si>
    <t xml:space="preserve">        Eng.ª Civil Katherine da Silva e Silva</t>
  </si>
  <si>
    <t xml:space="preserve">            Analista Judiciário da SEOPR</t>
  </si>
  <si>
    <t xml:space="preserve">           Analista Judiciário da SEOPR</t>
  </si>
  <si>
    <t xml:space="preserve">               CREA 10148/D-GO</t>
  </si>
  <si>
    <t>CREA: 1019007931D-GO</t>
  </si>
  <si>
    <t>DEMONSTRATIVO DO B.D.I.</t>
  </si>
  <si>
    <t>REFORMA DO PRÉDIO DO CARTÓRIO ELEITORAL DE PALMEIRAS DE GOIÁS</t>
  </si>
  <si>
    <t>DISCRIMINAÇÃO</t>
  </si>
  <si>
    <t xml:space="preserve">    % INCIDENTE</t>
  </si>
  <si>
    <t>1</t>
  </si>
  <si>
    <t>ADMINISTRACAO CENTRAL  (AC)</t>
  </si>
  <si>
    <t>1.1</t>
  </si>
  <si>
    <t>FOLHA DE PAGAMENTO E ENCARGOS SOCIAIS</t>
  </si>
  <si>
    <t>1.1.1</t>
  </si>
  <si>
    <t>Diretoria incl. secretarias</t>
  </si>
  <si>
    <t>1.1.2</t>
  </si>
  <si>
    <t>Depto. de Suprimentos e Compras</t>
  </si>
  <si>
    <t>1.1.3</t>
  </si>
  <si>
    <t>Depto. Finan. incl. tesouraria/contabilidade</t>
  </si>
  <si>
    <t>1.1.4</t>
  </si>
  <si>
    <t>Depto. Juridico</t>
  </si>
  <si>
    <t>1.1.5</t>
  </si>
  <si>
    <t>Depto. Planejamento e Orcamento</t>
  </si>
  <si>
    <t>1.1.6</t>
  </si>
  <si>
    <t>Depto. Administrativo</t>
  </si>
  <si>
    <t>INSTALACOES E DESPESAS DIVERSAS</t>
  </si>
  <si>
    <t>1.2.1</t>
  </si>
  <si>
    <t>Taxa de condominio do predio do escritorio</t>
  </si>
  <si>
    <t>1.2.2</t>
  </si>
  <si>
    <t>Seguro do escritorio do deposito</t>
  </si>
  <si>
    <t>1.2.3</t>
  </si>
  <si>
    <t>Moveis e Utensilios</t>
  </si>
  <si>
    <t>1.2.4</t>
  </si>
  <si>
    <t>Taxas e licencas de funcionamento</t>
  </si>
  <si>
    <t>1.2.5</t>
  </si>
  <si>
    <t>Material de consumo (Escrit./limpeza/higiene)</t>
  </si>
  <si>
    <t>1.2.6</t>
  </si>
  <si>
    <t>Consumo de energia</t>
  </si>
  <si>
    <t>1.2.7</t>
  </si>
  <si>
    <t>Despesas com telefone</t>
  </si>
  <si>
    <t>SUB-TOTAL  (AC) ......................................</t>
  </si>
  <si>
    <t>DESPESAS DIVERSAS</t>
  </si>
  <si>
    <t>Riscos e Imprevistos ( R )</t>
  </si>
  <si>
    <t>Garantia de obra (G)</t>
  </si>
  <si>
    <t>2.3</t>
  </si>
  <si>
    <t>Seguros (S)</t>
  </si>
  <si>
    <t>SUB-TOTAL......................................</t>
  </si>
  <si>
    <t>DESPESAS FINANCEIRAS  (DF)</t>
  </si>
  <si>
    <t>3.1</t>
  </si>
  <si>
    <t>Despesas financeira</t>
  </si>
  <si>
    <t>IMPOSTOS E TAXAS  (I)</t>
  </si>
  <si>
    <t>4.1</t>
  </si>
  <si>
    <t>PIS</t>
  </si>
  <si>
    <t>4.2</t>
  </si>
  <si>
    <t>COFINS</t>
  </si>
  <si>
    <t>4.3</t>
  </si>
  <si>
    <t>Imposto sobre serviços - ISS</t>
  </si>
  <si>
    <t>4.4</t>
  </si>
  <si>
    <t>CPRB (conf. Acórdão TCU nº 2293/2013-Plenário)</t>
  </si>
  <si>
    <t>SUB-TOTAL  (I) ......................................</t>
  </si>
  <si>
    <t>LUCRO OU BONIFICACAO   (L)</t>
  </si>
  <si>
    <t>5.1</t>
  </si>
  <si>
    <t>Remuneração bruta do construtor</t>
  </si>
  <si>
    <t>TOTAL DO BDI (BONIFICACÕES E DESPESAS INDIRETAS)</t>
  </si>
  <si>
    <t>Engº Civil Katherine da Silva e Silva</t>
  </si>
  <si>
    <t>Analista Judiciário da SEOPR</t>
  </si>
  <si>
    <t>CRONOGRAMA FÍSICO-FINANCEIRO</t>
  </si>
  <si>
    <t>OBRA: Reforma do Cartório Eleitoral de Palmeiras de Goiás/GO</t>
  </si>
  <si>
    <t>LOCAL: Avenida Goiás, esquina com Ruas 4 e 20, Jardim Atlântico - Palmeiras de Goiás/GO</t>
  </si>
  <si>
    <t>Nº Item</t>
  </si>
  <si>
    <t>SERVIÇOS</t>
  </si>
  <si>
    <t>Valor do item</t>
  </si>
  <si>
    <t>30 DIAS - 1ª Parcela</t>
  </si>
  <si>
    <t>60 DIAS - 2ª Parcela</t>
  </si>
  <si>
    <t>90 DIAS - 3ª Parcela</t>
  </si>
  <si>
    <t>105 DIAS - Rec. Prov.</t>
  </si>
  <si>
    <t>135 DIAS - Rec. Def.</t>
  </si>
  <si>
    <t>%</t>
  </si>
  <si>
    <t>VALOR</t>
  </si>
  <si>
    <t>01 </t>
  </si>
  <si>
    <t>Serviços Iniciais</t>
  </si>
  <si>
    <t>01.02</t>
  </si>
  <si>
    <t>Administração da obra</t>
  </si>
  <si>
    <t>02 </t>
  </si>
  <si>
    <t>02.01 </t>
  </si>
  <si>
    <t>Estruturas Metálica e de Madeira</t>
  </si>
  <si>
    <t>02.02</t>
  </si>
  <si>
    <t>Cobertura</t>
  </si>
  <si>
    <t>03 </t>
  </si>
  <si>
    <t>ETAPA 2 - BLOCO ADMINISTRATIVO - CARTÓRIO E ATENDIMENTO</t>
  </si>
  <si>
    <t>Impermeabilização interna de áreas afetadas por infiltração/umidade com revestimento apodrecido - teto e parede</t>
  </si>
  <si>
    <t>Revestimentos de piso</t>
  </si>
  <si>
    <t>Revestimentos de parede</t>
  </si>
  <si>
    <t>Sanitários - adaptações de acessibilidade</t>
  </si>
  <si>
    <t>Portas e paineis de vidro temperado</t>
  </si>
  <si>
    <t>Sinalização visual</t>
  </si>
  <si>
    <t>Instalações elétricas (blocos administrativo e de serviços)</t>
  </si>
  <si>
    <t xml:space="preserve">Instalações de cabeamento estruturado (blocos administrativo e de serviços) </t>
  </si>
  <si>
    <t>04 </t>
  </si>
  <si>
    <t>ETAPA 3 - BLOCO DE SERVIÇOS</t>
  </si>
  <si>
    <t>04.01 </t>
  </si>
  <si>
    <t>04.02 </t>
  </si>
  <si>
    <t>04.03 </t>
  </si>
  <si>
    <t>04.04 </t>
  </si>
  <si>
    <t>04.05 </t>
  </si>
  <si>
    <t>05 </t>
  </si>
  <si>
    <t>05.01 </t>
  </si>
  <si>
    <t>Adaptações nos passeios internos e externos, muro e jardins</t>
  </si>
  <si>
    <t>Modificações nos portões de pedestre e de veículos</t>
  </si>
  <si>
    <t>Somatório</t>
  </si>
  <si>
    <t>Acumulado</t>
  </si>
  <si>
    <t>Goiânia, 05 de outubro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</si>
</sst>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&quot; R$ &quot;#,##0.00\ ;&quot;-R$ &quot;#,##0.00\ ;&quot; R$ -&quot;#\ ;@\ "/>
    <numFmt numFmtId="165" formatCode="_-&quot;R$ &quot;* #,##0.00_-;&quot;-R$ &quot;* #,##0.00_-;_-&quot;R$ &quot;* \-??_-;_-@_-"/>
    <numFmt numFmtId="166" formatCode="&quot; R$ &quot;#,##0.00\ ;&quot; R$ (&quot;#,##0.00\);&quot; R$ -&quot;#\ ;@\ "/>
    <numFmt numFmtId="167" formatCode="[$R$-416]\ #,##0.00;[Red]\-[$R$-416]\ #,##0.00"/>
    <numFmt numFmtId="168" formatCode="#,##0.00\ ;\-#,##0.00\ ;&quot; -&quot;#\ ;@\ "/>
    <numFmt numFmtId="169" formatCode="_-* #,##0.00_-;\-* #,##0.00_-;_-* \-??_-;_-@_-"/>
    <numFmt numFmtId="170" formatCode="#,##0.00\ ;&quot; (&quot;#,##0.00\);&quot; -&quot;#\ ;@\ "/>
    <numFmt numFmtId="171" formatCode="_(* #,##0.00_);_(* \(#,##0.00\);_(* \-??_);_(@_)"/>
    <numFmt numFmtId="172" formatCode="&quot;R$&quot;#,##0.00"/>
    <numFmt numFmtId="173" formatCode="0.0000%"/>
    <numFmt numFmtId="174" formatCode="&quot;R$ &quot;#,##0.00"/>
  </numFmts>
  <fonts count="45"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color rgb="FF008000"/>
      <name val="Calibri"/>
      <family val="2"/>
      <charset val="1"/>
    </font>
    <font>
      <sz val="10"/>
      <color rgb="FF000000"/>
      <name val="Arial1"/>
      <charset val="1"/>
    </font>
    <font>
      <sz val="10"/>
      <name val="Arial"/>
      <family val="2"/>
      <charset val="1"/>
    </font>
    <font>
      <b/>
      <sz val="11"/>
      <color rgb="FFFFCC00"/>
      <name val="Calibri"/>
      <family val="2"/>
      <charset val="1"/>
    </font>
    <font>
      <b/>
      <sz val="11"/>
      <color rgb="FFFF99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FFCC00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333399"/>
      <name val="Calibri"/>
      <family val="2"/>
      <charset val="1"/>
    </font>
    <font>
      <b/>
      <i/>
      <sz val="16"/>
      <color rgb="FF000000"/>
      <name val="Calibri"/>
      <family val="2"/>
      <charset val="1"/>
    </font>
    <font>
      <sz val="11"/>
      <color rgb="FF800080"/>
      <name val="Calibri"/>
      <family val="2"/>
      <charset val="1"/>
    </font>
    <font>
      <sz val="10"/>
      <name val="SimSun"/>
      <family val="2"/>
      <charset val="1"/>
    </font>
    <font>
      <sz val="11"/>
      <color rgb="FF993300"/>
      <name val="Calibri"/>
      <family val="2"/>
      <charset val="1"/>
    </font>
    <font>
      <b/>
      <i/>
      <u/>
      <sz val="11"/>
      <color rgb="FF000000"/>
      <name val="Calibri"/>
      <family val="2"/>
      <charset val="1"/>
    </font>
    <font>
      <b/>
      <sz val="11"/>
      <color rgb="FF333333"/>
      <name val="Calibri"/>
      <family val="2"/>
      <charset val="1"/>
    </font>
    <font>
      <sz val="11"/>
      <color rgb="FF000000"/>
      <name val="Arial2"/>
      <charset val="1"/>
    </font>
    <font>
      <b/>
      <sz val="11"/>
      <color rgb="FF000000"/>
      <name val="Calibri"/>
      <family val="2"/>
      <charset val="1"/>
    </font>
    <font>
      <b/>
      <sz val="11"/>
      <color rgb="FF000000"/>
      <name val="Arial3"/>
      <charset val="1"/>
    </font>
    <font>
      <sz val="9"/>
      <name val="Courier New"/>
      <family val="3"/>
      <charset val="1"/>
    </font>
    <font>
      <sz val="11"/>
      <color rgb="FFFF0000"/>
      <name val="Calibri"/>
      <family val="2"/>
      <charset val="1"/>
    </font>
    <font>
      <i/>
      <sz val="11"/>
      <color rgb="FF808080"/>
      <name val="Calibri"/>
      <family val="2"/>
      <charset val="1"/>
    </font>
    <font>
      <b/>
      <sz val="11"/>
      <color rgb="FF000000"/>
      <name val="Courier New"/>
      <family val="3"/>
      <charset val="1"/>
    </font>
    <font>
      <b/>
      <sz val="11"/>
      <name val="Courier New"/>
      <family val="3"/>
      <charset val="1"/>
    </font>
    <font>
      <b/>
      <sz val="18"/>
      <color rgb="FF333399"/>
      <name val="Cambria"/>
      <family val="1"/>
      <charset val="1"/>
    </font>
    <font>
      <b/>
      <sz val="15"/>
      <color rgb="FF333399"/>
      <name val="Calibri"/>
      <family val="2"/>
      <charset val="1"/>
    </font>
    <font>
      <b/>
      <sz val="18"/>
      <color rgb="FF333399"/>
      <name val="Cambria"/>
      <family val="2"/>
      <charset val="1"/>
    </font>
    <font>
      <b/>
      <sz val="15"/>
      <color rgb="FF003366"/>
      <name val="Calibri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b/>
      <sz val="18"/>
      <color rgb="FF003366"/>
      <name val="Cambria"/>
      <family val="2"/>
      <charset val="1"/>
    </font>
    <font>
      <sz val="10"/>
      <color rgb="FF000000"/>
      <name val="Verdana"/>
      <family val="2"/>
      <charset val="1"/>
    </font>
    <font>
      <sz val="10"/>
      <color rgb="FF000000"/>
      <name val="Arial"/>
      <family val="2"/>
      <charset val="1"/>
    </font>
    <font>
      <b/>
      <sz val="14"/>
      <color rgb="FF000000"/>
      <name val="Arial"/>
      <family val="2"/>
      <charset val="1"/>
    </font>
    <font>
      <b/>
      <sz val="10"/>
      <color rgb="FF000000"/>
      <name val="Verdana"/>
      <family val="2"/>
      <charset val="1"/>
    </font>
    <font>
      <b/>
      <sz val="9"/>
      <color rgb="FF000000"/>
      <name val="Verdana"/>
      <family val="2"/>
      <charset val="1"/>
    </font>
    <font>
      <sz val="9"/>
      <color rgb="FF000000"/>
      <name val="Verdana"/>
      <family val="2"/>
      <charset val="1"/>
    </font>
    <font>
      <b/>
      <i/>
      <sz val="9"/>
      <color rgb="FF000000"/>
      <name val="Verdana"/>
      <family val="2"/>
      <charset val="1"/>
    </font>
    <font>
      <sz val="8"/>
      <color rgb="FF000000"/>
      <name val="Verdana"/>
      <family val="2"/>
      <charset val="1"/>
    </font>
    <font>
      <b/>
      <u/>
      <sz val="12"/>
      <name val="Arial"/>
      <family val="2"/>
      <charset val="1"/>
    </font>
    <font>
      <b/>
      <sz val="10"/>
      <name val="Arial"/>
      <family val="2"/>
      <charset val="1"/>
    </font>
    <font>
      <b/>
      <sz val="12"/>
      <name val="Arial"/>
      <family val="2"/>
      <charset val="1"/>
    </font>
    <font>
      <sz val="10"/>
      <name val="Verdana"/>
      <family val="2"/>
      <charset val="1"/>
    </font>
    <font>
      <sz val="11"/>
      <color rgb="FF000000"/>
      <name val="Calibri"/>
      <family val="2"/>
      <charset val="1"/>
    </font>
  </fonts>
  <fills count="31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4B183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0C0C0"/>
        <bgColor rgb="FFCCCCFF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F4B183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FF00"/>
        <bgColor rgb="FFFFCC00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969696"/>
        <bgColor rgb="FFA6A6A6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FF0000"/>
        <bgColor rgb="FF993300"/>
      </patternFill>
    </fill>
    <fill>
      <patternFill patternType="solid">
        <fgColor rgb="FFFFFFFF"/>
        <bgColor rgb="FFF0F0F0"/>
      </patternFill>
    </fill>
    <fill>
      <patternFill patternType="solid">
        <fgColor rgb="FF333399"/>
        <bgColor rgb="FF003366"/>
      </patternFill>
    </fill>
    <fill>
      <patternFill patternType="solid">
        <fgColor rgb="FF99CC00"/>
        <bgColor rgb="FFFFCC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F0F0F0"/>
        <bgColor rgb="FFE6E6E6"/>
      </patternFill>
    </fill>
    <fill>
      <patternFill patternType="solid">
        <fgColor rgb="FFA6A6A6"/>
        <bgColor rgb="FF969696"/>
      </patternFill>
    </fill>
    <fill>
      <patternFill patternType="solid">
        <fgColor rgb="FFF4B183"/>
        <bgColor rgb="FFFFCC99"/>
      </patternFill>
    </fill>
    <fill>
      <patternFill patternType="solid">
        <fgColor rgb="FFE6E6E6"/>
        <bgColor rgb="FFF0F0F0"/>
      </patternFill>
    </fill>
  </fills>
  <borders count="6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CC00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 style="thin">
        <color rgb="FF33CCCC"/>
      </bottom>
      <diagonal/>
    </border>
    <border>
      <left/>
      <right/>
      <top/>
      <bottom style="thick">
        <color rgb="FF33CCCC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153">
    <xf numFmtId="0" fontId="0" fillId="0" borderId="0"/>
    <xf numFmtId="0" fontId="44" fillId="2" borderId="0" applyBorder="0" applyProtection="0"/>
    <xf numFmtId="0" fontId="44" fillId="2" borderId="0" applyBorder="0" applyProtection="0"/>
    <xf numFmtId="0" fontId="44" fillId="3" borderId="0" applyBorder="0" applyProtection="0"/>
    <xf numFmtId="0" fontId="44" fillId="3" borderId="0" applyBorder="0" applyProtection="0"/>
    <xf numFmtId="0" fontId="44" fillId="4" borderId="0" applyBorder="0" applyProtection="0"/>
    <xf numFmtId="0" fontId="44" fillId="4" borderId="0" applyBorder="0" applyProtection="0"/>
    <xf numFmtId="0" fontId="44" fillId="5" borderId="0" applyBorder="0" applyProtection="0"/>
    <xf numFmtId="0" fontId="44" fillId="5" borderId="0" applyBorder="0" applyProtection="0"/>
    <xf numFmtId="0" fontId="44" fillId="6" borderId="0" applyBorder="0" applyProtection="0"/>
    <xf numFmtId="0" fontId="44" fillId="7" borderId="0" applyBorder="0" applyProtection="0"/>
    <xf numFmtId="0" fontId="44" fillId="7" borderId="0" applyBorder="0" applyProtection="0"/>
    <xf numFmtId="0" fontId="44" fillId="8" borderId="0" applyBorder="0" applyProtection="0"/>
    <xf numFmtId="0" fontId="44" fillId="9" borderId="0" applyBorder="0" applyProtection="0"/>
    <xf numFmtId="0" fontId="44" fillId="9" borderId="0" applyBorder="0" applyProtection="0"/>
    <xf numFmtId="0" fontId="44" fillId="10" borderId="0" applyBorder="0" applyProtection="0"/>
    <xf numFmtId="0" fontId="44" fillId="10" borderId="0" applyBorder="0" applyProtection="0"/>
    <xf numFmtId="0" fontId="44" fillId="11" borderId="0" applyBorder="0" applyProtection="0"/>
    <xf numFmtId="0" fontId="44" fillId="11" borderId="0" applyBorder="0" applyProtection="0"/>
    <xf numFmtId="0" fontId="44" fillId="5" borderId="0" applyBorder="0" applyProtection="0"/>
    <xf numFmtId="0" fontId="44" fillId="5" borderId="0" applyBorder="0" applyProtection="0"/>
    <xf numFmtId="0" fontId="44" fillId="9" borderId="0" applyBorder="0" applyProtection="0"/>
    <xf numFmtId="0" fontId="44" fillId="9" borderId="0" applyBorder="0" applyProtection="0"/>
    <xf numFmtId="0" fontId="44" fillId="12" borderId="0" applyBorder="0" applyProtection="0"/>
    <xf numFmtId="0" fontId="44" fillId="13" borderId="0" applyBorder="0" applyProtection="0"/>
    <xf numFmtId="0" fontId="1" fillId="14" borderId="0" applyBorder="0" applyProtection="0"/>
    <xf numFmtId="0" fontId="1" fillId="14" borderId="0" applyBorder="0" applyProtection="0"/>
    <xf numFmtId="0" fontId="1" fillId="10" borderId="0" applyBorder="0" applyProtection="0"/>
    <xf numFmtId="0" fontId="1" fillId="10" borderId="0" applyBorder="0" applyProtection="0"/>
    <xf numFmtId="0" fontId="1" fillId="11" borderId="0" applyBorder="0" applyProtection="0"/>
    <xf numFmtId="0" fontId="1" fillId="11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13" borderId="0" applyBorder="0" applyProtection="0"/>
    <xf numFmtId="0" fontId="1" fillId="17" borderId="0" applyBorder="0" applyProtection="0"/>
    <xf numFmtId="0" fontId="2" fillId="4" borderId="0" applyBorder="0" applyProtection="0"/>
    <xf numFmtId="0" fontId="2" fillId="4" borderId="0" applyBorder="0" applyProtection="0"/>
    <xf numFmtId="4" fontId="3" fillId="0" borderId="1">
      <alignment horizontal="right" vertical="center" wrapText="1"/>
    </xf>
    <xf numFmtId="4" fontId="4" fillId="0" borderId="2" applyProtection="0">
      <alignment horizontal="right" vertical="center" wrapText="1"/>
    </xf>
    <xf numFmtId="4" fontId="3" fillId="0" borderId="1">
      <alignment horizontal="right" vertical="center" wrapText="1"/>
    </xf>
    <xf numFmtId="0" fontId="5" fillId="6" borderId="3" applyProtection="0"/>
    <xf numFmtId="0" fontId="6" fillId="6" borderId="3" applyProtection="0"/>
    <xf numFmtId="0" fontId="7" fillId="18" borderId="4" applyProtection="0"/>
    <xf numFmtId="0" fontId="7" fillId="18" borderId="4" applyProtection="0"/>
    <xf numFmtId="0" fontId="8" fillId="0" borderId="5" applyProtection="0"/>
    <xf numFmtId="0" fontId="9" fillId="0" borderId="6" applyProtection="0"/>
    <xf numFmtId="0" fontId="10" fillId="7" borderId="3" applyProtection="0"/>
    <xf numFmtId="0" fontId="10" fillId="8" borderId="3" applyProtection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 textRotation="90"/>
    </xf>
    <xf numFmtId="0" fontId="11" fillId="0" borderId="0">
      <alignment horizontal="center" textRotation="90"/>
    </xf>
    <xf numFmtId="0" fontId="11" fillId="0" borderId="0">
      <alignment horizontal="center" textRotation="90"/>
    </xf>
    <xf numFmtId="0" fontId="12" fillId="3" borderId="0" applyBorder="0" applyProtection="0"/>
    <xf numFmtId="164" fontId="13" fillId="0" borderId="0" applyBorder="0" applyProtection="0"/>
    <xf numFmtId="165" fontId="44" fillId="0" borderId="0" applyBorder="0" applyProtection="0"/>
    <xf numFmtId="164" fontId="44" fillId="0" borderId="0"/>
    <xf numFmtId="166" fontId="4" fillId="0" borderId="0" applyBorder="0" applyProtection="0"/>
    <xf numFmtId="0" fontId="14" fillId="19" borderId="0" applyBorder="0" applyProtection="0"/>
    <xf numFmtId="0" fontId="4" fillId="0" borderId="0"/>
    <xf numFmtId="0" fontId="44" fillId="0" borderId="0"/>
    <xf numFmtId="0" fontId="44" fillId="0" borderId="0"/>
    <xf numFmtId="0" fontId="4" fillId="0" borderId="0"/>
    <xf numFmtId="0" fontId="44" fillId="0" borderId="0"/>
    <xf numFmtId="0" fontId="4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0" borderId="7" applyProtection="0"/>
    <xf numFmtId="0" fontId="44" fillId="20" borderId="7" applyProtection="0"/>
    <xf numFmtId="9" fontId="13" fillId="0" borderId="0" applyBorder="0" applyProtection="0"/>
    <xf numFmtId="9" fontId="44" fillId="0" borderId="0" applyBorder="0" applyProtection="0"/>
    <xf numFmtId="9" fontId="3" fillId="0" borderId="0"/>
    <xf numFmtId="9" fontId="4" fillId="0" borderId="0" applyBorder="0" applyProtection="0"/>
    <xf numFmtId="0" fontId="15" fillId="0" borderId="0"/>
    <xf numFmtId="0" fontId="15" fillId="0" borderId="0"/>
    <xf numFmtId="0" fontId="15" fillId="0" borderId="0"/>
    <xf numFmtId="167" fontId="15" fillId="0" borderId="0"/>
    <xf numFmtId="167" fontId="15" fillId="0" borderId="0"/>
    <xf numFmtId="167" fontId="15" fillId="0" borderId="0"/>
    <xf numFmtId="167" fontId="15" fillId="0" borderId="0"/>
    <xf numFmtId="0" fontId="16" fillId="6" borderId="8" applyProtection="0"/>
    <xf numFmtId="0" fontId="16" fillId="6" borderId="8" applyProtection="0"/>
    <xf numFmtId="0" fontId="44" fillId="21" borderId="0"/>
    <xf numFmtId="0" fontId="44" fillId="6" borderId="0"/>
    <xf numFmtId="0" fontId="44" fillId="21" borderId="0"/>
    <xf numFmtId="0" fontId="44" fillId="21" borderId="0"/>
    <xf numFmtId="0" fontId="17" fillId="6" borderId="0"/>
    <xf numFmtId="0" fontId="44" fillId="21" borderId="0"/>
    <xf numFmtId="0" fontId="17" fillId="0" borderId="1"/>
    <xf numFmtId="0" fontId="44" fillId="6" borderId="0"/>
    <xf numFmtId="4" fontId="17" fillId="6" borderId="0"/>
    <xf numFmtId="0" fontId="18" fillId="6" borderId="0"/>
    <xf numFmtId="0" fontId="19" fillId="6" borderId="0"/>
    <xf numFmtId="0" fontId="20" fillId="0" borderId="0"/>
    <xf numFmtId="0" fontId="21" fillId="0" borderId="0" applyBorder="0" applyProtection="0"/>
    <xf numFmtId="0" fontId="21" fillId="0" borderId="0" applyBorder="0" applyProtection="0"/>
    <xf numFmtId="0" fontId="44" fillId="0" borderId="0"/>
    <xf numFmtId="0" fontId="22" fillId="0" borderId="0" applyBorder="0" applyProtection="0"/>
    <xf numFmtId="0" fontId="22" fillId="0" borderId="0" applyBorder="0" applyProtection="0"/>
    <xf numFmtId="0" fontId="3" fillId="22" borderId="0"/>
    <xf numFmtId="0" fontId="4" fillId="22" borderId="0" applyBorder="0" applyProtection="0"/>
    <xf numFmtId="0" fontId="4" fillId="22" borderId="0" applyBorder="0" applyProtection="0"/>
    <xf numFmtId="0" fontId="23" fillId="6" borderId="0">
      <alignment horizontal="left"/>
    </xf>
    <xf numFmtId="0" fontId="24" fillId="2" borderId="0" applyBorder="0" applyProtection="0">
      <alignment horizontal="left"/>
    </xf>
    <xf numFmtId="0" fontId="23" fillId="6" borderId="0">
      <alignment horizontal="left"/>
    </xf>
    <xf numFmtId="0" fontId="3" fillId="22" borderId="0"/>
    <xf numFmtId="0" fontId="18" fillId="0" borderId="9" applyProtection="0"/>
    <xf numFmtId="0" fontId="18" fillId="0" borderId="9" applyProtection="0"/>
    <xf numFmtId="0" fontId="25" fillId="0" borderId="0"/>
    <xf numFmtId="0" fontId="25" fillId="0" borderId="0"/>
    <xf numFmtId="0" fontId="26" fillId="0" borderId="10"/>
    <xf numFmtId="0" fontId="26" fillId="0" borderId="11" applyProtection="0"/>
    <xf numFmtId="0" fontId="26" fillId="0" borderId="10"/>
    <xf numFmtId="0" fontId="27" fillId="0" borderId="0" applyBorder="0" applyProtection="0"/>
    <xf numFmtId="0" fontId="27" fillId="0" borderId="0" applyBorder="0" applyProtection="0"/>
    <xf numFmtId="0" fontId="28" fillId="0" borderId="12" applyProtection="0"/>
    <xf numFmtId="0" fontId="28" fillId="0" borderId="12" applyProtection="0"/>
    <xf numFmtId="0" fontId="28" fillId="0" borderId="12" applyProtection="0"/>
    <xf numFmtId="0" fontId="29" fillId="0" borderId="13" applyProtection="0"/>
    <xf numFmtId="0" fontId="29" fillId="0" borderId="13" applyProtection="0"/>
    <xf numFmtId="0" fontId="30" fillId="0" borderId="14" applyProtection="0"/>
    <xf numFmtId="0" fontId="30" fillId="0" borderId="14" applyProtection="0"/>
    <xf numFmtId="0" fontId="30" fillId="0" borderId="0" applyBorder="0" applyProtection="0"/>
    <xf numFmtId="0" fontId="30" fillId="0" borderId="0" applyBorder="0" applyProtection="0"/>
    <xf numFmtId="0" fontId="31" fillId="0" borderId="0" applyBorder="0" applyProtection="0"/>
    <xf numFmtId="0" fontId="31" fillId="0" borderId="0" applyBorder="0" applyProtection="0"/>
    <xf numFmtId="0" fontId="31" fillId="0" borderId="0" applyBorder="0" applyProtection="0"/>
    <xf numFmtId="168" fontId="44" fillId="0" borderId="0"/>
    <xf numFmtId="169" fontId="44" fillId="0" borderId="0" applyBorder="0" applyProtection="0"/>
    <xf numFmtId="168" fontId="44" fillId="0" borderId="0"/>
    <xf numFmtId="170" fontId="3" fillId="0" borderId="0"/>
    <xf numFmtId="171" fontId="4" fillId="0" borderId="0" applyBorder="0" applyProtection="0"/>
    <xf numFmtId="170" fontId="3" fillId="0" borderId="0"/>
    <xf numFmtId="170" fontId="3" fillId="0" borderId="0"/>
    <xf numFmtId="170" fontId="4" fillId="0" borderId="0" applyBorder="0" applyProtection="0"/>
    <xf numFmtId="170" fontId="3" fillId="0" borderId="0"/>
    <xf numFmtId="0" fontId="1" fillId="23" borderId="0" applyBorder="0" applyProtection="0"/>
    <xf numFmtId="0" fontId="1" fillId="23" borderId="0" applyBorder="0" applyProtection="0"/>
    <xf numFmtId="0" fontId="1" fillId="21" borderId="0" applyBorder="0" applyProtection="0"/>
    <xf numFmtId="0" fontId="1" fillId="21" borderId="0" applyBorder="0" applyProtection="0"/>
    <xf numFmtId="0" fontId="1" fillId="24" borderId="0" applyBorder="0" applyProtection="0"/>
    <xf numFmtId="0" fontId="1" fillId="25" borderId="0" applyBorder="0" applyProtection="0"/>
    <xf numFmtId="0" fontId="1" fillId="15" borderId="0" applyBorder="0" applyProtection="0"/>
    <xf numFmtId="0" fontId="1" fillId="15" borderId="0" applyBorder="0" applyProtection="0"/>
    <xf numFmtId="0" fontId="1" fillId="16" borderId="0" applyBorder="0" applyProtection="0"/>
    <xf numFmtId="0" fontId="1" fillId="16" borderId="0" applyBorder="0" applyProtection="0"/>
    <xf numFmtId="0" fontId="1" fillId="26" borderId="0" applyBorder="0" applyProtection="0"/>
    <xf numFmtId="0" fontId="1" fillId="26" borderId="0" applyBorder="0" applyProtection="0"/>
  </cellStyleXfs>
  <cellXfs count="219">
    <xf numFmtId="0" fontId="0" fillId="0" borderId="0" xfId="0"/>
    <xf numFmtId="0" fontId="41" fillId="6" borderId="1" xfId="71" applyFont="1" applyFill="1" applyBorder="1" applyAlignment="1" applyProtection="1">
      <alignment horizontal="center" vertical="center"/>
    </xf>
    <xf numFmtId="0" fontId="40" fillId="0" borderId="0" xfId="71" applyFont="1" applyBorder="1" applyAlignment="1" applyProtection="1">
      <alignment horizontal="center" vertical="center"/>
    </xf>
    <xf numFmtId="4" fontId="32" fillId="0" borderId="0" xfId="61" applyNumberFormat="1" applyFont="1" applyBorder="1" applyAlignment="1" applyProtection="1">
      <alignment horizontal="center"/>
    </xf>
    <xf numFmtId="0" fontId="38" fillId="0" borderId="2" xfId="0" applyFont="1" applyBorder="1" applyAlignment="1" applyProtection="1">
      <alignment horizontal="center" vertical="top" wrapText="1"/>
    </xf>
    <xf numFmtId="0" fontId="37" fillId="30" borderId="2" xfId="0" applyFont="1" applyFill="1" applyBorder="1" applyAlignment="1" applyProtection="1">
      <alignment horizontal="center" vertical="top" wrapText="1"/>
    </xf>
    <xf numFmtId="4" fontId="35" fillId="30" borderId="2" xfId="0" applyNumberFormat="1" applyFont="1" applyFill="1" applyBorder="1" applyAlignment="1" applyProtection="1">
      <alignment horizontal="right" vertical="top" shrinkToFit="1"/>
      <protection locked="0"/>
    </xf>
    <xf numFmtId="0" fontId="35" fillId="30" borderId="2" xfId="0" applyFont="1" applyFill="1" applyBorder="1" applyAlignment="1" applyProtection="1">
      <alignment horizontal="right" vertical="top" shrinkToFit="1"/>
    </xf>
    <xf numFmtId="0" fontId="32" fillId="0" borderId="0" xfId="0" applyFont="1" applyBorder="1" applyAlignment="1" applyProtection="1">
      <alignment horizontal="center" wrapText="1"/>
    </xf>
    <xf numFmtId="0" fontId="35" fillId="27" borderId="0" xfId="0" applyFont="1" applyFill="1" applyBorder="1" applyAlignment="1" applyProtection="1">
      <alignment horizontal="left" wrapText="1"/>
      <protection locked="0"/>
    </xf>
    <xf numFmtId="0" fontId="35" fillId="27" borderId="0" xfId="0" applyFont="1" applyFill="1" applyBorder="1" applyAlignment="1" applyProtection="1">
      <alignment horizontal="right" wrapText="1"/>
      <protection locked="0"/>
    </xf>
    <xf numFmtId="0" fontId="35" fillId="27" borderId="0" xfId="0" applyFont="1" applyFill="1" applyBorder="1" applyAlignment="1" applyProtection="1">
      <alignment horizontal="left"/>
      <protection locked="0"/>
    </xf>
    <xf numFmtId="0" fontId="35" fillId="27" borderId="0" xfId="0" applyFont="1" applyFill="1" applyBorder="1" applyAlignment="1" applyProtection="1">
      <alignment horizontal="left" wrapText="1"/>
    </xf>
    <xf numFmtId="0" fontId="34" fillId="0" borderId="16" xfId="0" applyFont="1" applyBorder="1" applyAlignment="1" applyProtection="1">
      <alignment horizontal="center" vertical="center" wrapText="1"/>
    </xf>
    <xf numFmtId="0" fontId="34" fillId="0" borderId="15" xfId="0" applyFont="1" applyBorder="1" applyAlignment="1" applyProtection="1">
      <alignment horizontal="center" vertical="center" wrapText="1"/>
    </xf>
    <xf numFmtId="0" fontId="32" fillId="0" borderId="0" xfId="0" applyFont="1" applyProtection="1"/>
    <xf numFmtId="4" fontId="32" fillId="0" borderId="0" xfId="0" applyNumberFormat="1" applyFont="1" applyProtection="1"/>
    <xf numFmtId="4" fontId="32" fillId="0" borderId="0" xfId="0" applyNumberFormat="1" applyFont="1" applyProtection="1">
      <protection locked="0"/>
    </xf>
    <xf numFmtId="0" fontId="32" fillId="0" borderId="0" xfId="0" applyFont="1" applyProtection="1">
      <protection locked="0"/>
    </xf>
    <xf numFmtId="0" fontId="33" fillId="0" borderId="0" xfId="0" applyFont="1" applyProtection="1"/>
    <xf numFmtId="0" fontId="4" fillId="0" borderId="0" xfId="70" applyFont="1" applyAlignment="1" applyProtection="1">
      <alignment horizontal="left"/>
    </xf>
    <xf numFmtId="0" fontId="4" fillId="0" borderId="0" xfId="0" applyFont="1" applyAlignment="1" applyProtection="1">
      <alignment horizontal="center"/>
    </xf>
    <xf numFmtId="2" fontId="33" fillId="0" borderId="0" xfId="0" applyNumberFormat="1" applyFont="1" applyProtection="1"/>
    <xf numFmtId="2" fontId="33" fillId="0" borderId="0" xfId="0" applyNumberFormat="1" applyFont="1" applyBorder="1" applyProtection="1"/>
    <xf numFmtId="2" fontId="33" fillId="0" borderId="0" xfId="0" applyNumberFormat="1" applyFont="1" applyBorder="1" applyProtection="1">
      <protection locked="0"/>
    </xf>
    <xf numFmtId="4" fontId="33" fillId="0" borderId="0" xfId="0" applyNumberFormat="1" applyFont="1" applyBorder="1" applyAlignment="1" applyProtection="1">
      <alignment vertical="top"/>
      <protection locked="0"/>
    </xf>
    <xf numFmtId="0" fontId="33" fillId="0" borderId="0" xfId="0" applyFont="1" applyBorder="1" applyAlignment="1" applyProtection="1">
      <protection locked="0"/>
    </xf>
    <xf numFmtId="49" fontId="33" fillId="0" borderId="0" xfId="0" applyNumberFormat="1" applyFont="1" applyBorder="1" applyAlignment="1" applyProtection="1">
      <alignment horizontal="right"/>
      <protection locked="0"/>
    </xf>
    <xf numFmtId="4" fontId="33" fillId="0" borderId="0" xfId="0" applyNumberFormat="1" applyFont="1" applyProtection="1">
      <protection locked="0"/>
    </xf>
    <xf numFmtId="0" fontId="4" fillId="0" borderId="0" xfId="0" applyFont="1" applyProtection="1"/>
    <xf numFmtId="0" fontId="4" fillId="0" borderId="0" xfId="69" applyFont="1" applyAlignment="1" applyProtection="1">
      <alignment vertical="center"/>
      <protection locked="0"/>
    </xf>
    <xf numFmtId="10" fontId="33" fillId="0" borderId="0" xfId="0" applyNumberFormat="1" applyFont="1" applyBorder="1" applyAlignment="1" applyProtection="1">
      <alignment horizontal="right"/>
      <protection locked="0"/>
    </xf>
    <xf numFmtId="4" fontId="4" fillId="0" borderId="0" xfId="0" applyNumberFormat="1" applyFont="1" applyBorder="1" applyProtection="1">
      <protection locked="0"/>
    </xf>
    <xf numFmtId="0" fontId="33" fillId="0" borderId="0" xfId="0" applyFont="1" applyBorder="1" applyAlignment="1" applyProtection="1">
      <alignment vertical="top"/>
      <protection locked="0"/>
    </xf>
    <xf numFmtId="172" fontId="33" fillId="0" borderId="0" xfId="0" applyNumberFormat="1" applyFont="1" applyBorder="1" applyAlignment="1" applyProtection="1">
      <alignment horizontal="right"/>
      <protection locked="0"/>
    </xf>
    <xf numFmtId="0" fontId="32" fillId="0" borderId="0" xfId="0" applyFont="1" applyAlignment="1" applyProtection="1">
      <alignment horizontal="left" wrapText="1"/>
    </xf>
    <xf numFmtId="0" fontId="32" fillId="0" borderId="0" xfId="0" applyFont="1" applyAlignment="1" applyProtection="1">
      <alignment horizontal="center" wrapText="1"/>
    </xf>
    <xf numFmtId="4" fontId="32" fillId="0" borderId="0" xfId="0" applyNumberFormat="1" applyFont="1" applyAlignment="1" applyProtection="1">
      <alignment horizontal="right" wrapText="1"/>
    </xf>
    <xf numFmtId="4" fontId="32" fillId="0" borderId="0" xfId="0" applyNumberFormat="1" applyFont="1" applyAlignment="1" applyProtection="1">
      <alignment horizontal="right" wrapText="1"/>
      <protection locked="0"/>
    </xf>
    <xf numFmtId="4" fontId="32" fillId="0" borderId="0" xfId="0" applyNumberFormat="1" applyFont="1" applyAlignment="1" applyProtection="1">
      <alignment horizontal="center" wrapText="1"/>
      <protection locked="0"/>
    </xf>
    <xf numFmtId="0" fontId="35" fillId="27" borderId="0" xfId="0" applyFont="1" applyFill="1" applyAlignment="1" applyProtection="1">
      <alignment horizontal="right" wrapText="1"/>
    </xf>
    <xf numFmtId="0" fontId="36" fillId="28" borderId="17" xfId="0" applyFont="1" applyFill="1" applyBorder="1" applyAlignment="1" applyProtection="1">
      <alignment horizontal="left" vertical="top" wrapText="1"/>
    </xf>
    <xf numFmtId="0" fontId="36" fillId="28" borderId="17" xfId="0" applyFont="1" applyFill="1" applyBorder="1" applyAlignment="1" applyProtection="1">
      <alignment horizontal="center" vertical="top" wrapText="1"/>
    </xf>
    <xf numFmtId="4" fontId="36" fillId="28" borderId="17" xfId="0" applyNumberFormat="1" applyFont="1" applyFill="1" applyBorder="1" applyAlignment="1" applyProtection="1">
      <alignment horizontal="right" vertical="top" wrapText="1"/>
    </xf>
    <xf numFmtId="4" fontId="36" fillId="28" borderId="17" xfId="0" applyNumberFormat="1" applyFont="1" applyFill="1" applyBorder="1" applyAlignment="1" applyProtection="1">
      <alignment horizontal="right" vertical="top" wrapText="1"/>
      <protection locked="0"/>
    </xf>
    <xf numFmtId="4" fontId="36" fillId="28" borderId="17" xfId="0" applyNumberFormat="1" applyFont="1" applyFill="1" applyBorder="1" applyAlignment="1" applyProtection="1">
      <alignment horizontal="center" vertical="top" wrapText="1"/>
      <protection locked="0"/>
    </xf>
    <xf numFmtId="0" fontId="32" fillId="29" borderId="18" xfId="0" applyFont="1" applyFill="1" applyBorder="1" applyProtection="1"/>
    <xf numFmtId="0" fontId="35" fillId="29" borderId="19" xfId="0" applyFont="1" applyFill="1" applyBorder="1" applyAlignment="1" applyProtection="1">
      <alignment horizontal="left" vertical="top" wrapText="1"/>
    </xf>
    <xf numFmtId="0" fontId="35" fillId="29" borderId="19" xfId="0" applyFont="1" applyFill="1" applyBorder="1" applyAlignment="1" applyProtection="1">
      <alignment vertical="top" wrapText="1"/>
    </xf>
    <xf numFmtId="0" fontId="35" fillId="29" borderId="19" xfId="0" applyFont="1" applyFill="1" applyBorder="1" applyAlignment="1" applyProtection="1">
      <alignment vertical="top" wrapText="1"/>
      <protection locked="0"/>
    </xf>
    <xf numFmtId="4" fontId="35" fillId="29" borderId="19" xfId="0" applyNumberFormat="1" applyFont="1" applyFill="1" applyBorder="1" applyAlignment="1" applyProtection="1">
      <alignment vertical="top" wrapText="1"/>
      <protection locked="0"/>
    </xf>
    <xf numFmtId="0" fontId="32" fillId="28" borderId="20" xfId="0" applyFont="1" applyFill="1" applyBorder="1" applyProtection="1"/>
    <xf numFmtId="0" fontId="35" fillId="28" borderId="21" xfId="0" applyFont="1" applyFill="1" applyBorder="1" applyAlignment="1" applyProtection="1">
      <alignment horizontal="left" vertical="top" wrapText="1"/>
    </xf>
    <xf numFmtId="0" fontId="35" fillId="28" borderId="16" xfId="0" applyFont="1" applyFill="1" applyBorder="1" applyAlignment="1" applyProtection="1">
      <alignment vertical="top" wrapText="1"/>
    </xf>
    <xf numFmtId="0" fontId="35" fillId="28" borderId="16" xfId="0" applyFont="1" applyFill="1" applyBorder="1" applyAlignment="1" applyProtection="1">
      <alignment vertical="top" wrapText="1"/>
      <protection locked="0"/>
    </xf>
    <xf numFmtId="4" fontId="35" fillId="28" borderId="16" xfId="0" applyNumberFormat="1" applyFont="1" applyFill="1" applyBorder="1" applyAlignment="1" applyProtection="1">
      <alignment vertical="top" wrapText="1"/>
      <protection locked="0"/>
    </xf>
    <xf numFmtId="0" fontId="37" fillId="0" borderId="2" xfId="0" applyFont="1" applyBorder="1" applyAlignment="1" applyProtection="1">
      <alignment horizontal="left" vertical="top" wrapText="1"/>
    </xf>
    <xf numFmtId="0" fontId="37" fillId="0" borderId="22" xfId="0" applyFont="1" applyBorder="1" applyAlignment="1" applyProtection="1">
      <alignment horizontal="left" vertical="top" wrapText="1"/>
    </xf>
    <xf numFmtId="0" fontId="37" fillId="0" borderId="2" xfId="0" applyFont="1" applyBorder="1" applyAlignment="1" applyProtection="1">
      <alignment horizontal="center" vertical="top" wrapText="1"/>
    </xf>
    <xf numFmtId="4" fontId="37" fillId="0" borderId="2" xfId="0" applyNumberFormat="1" applyFont="1" applyBorder="1" applyAlignment="1" applyProtection="1">
      <alignment horizontal="right" vertical="top" wrapText="1"/>
    </xf>
    <xf numFmtId="4" fontId="37" fillId="0" borderId="2" xfId="0" applyNumberFormat="1" applyFont="1" applyBorder="1" applyAlignment="1" applyProtection="1">
      <alignment horizontal="right" vertical="top" wrapText="1"/>
      <protection locked="0"/>
    </xf>
    <xf numFmtId="4" fontId="36" fillId="0" borderId="2" xfId="0" applyNumberFormat="1" applyFont="1" applyBorder="1" applyAlignment="1" applyProtection="1">
      <alignment horizontal="right" vertical="top" wrapText="1"/>
      <protection locked="0"/>
    </xf>
    <xf numFmtId="0" fontId="37" fillId="28" borderId="2" xfId="0" applyFont="1" applyFill="1" applyBorder="1" applyAlignment="1" applyProtection="1">
      <alignment horizontal="left" vertical="top" wrapText="1"/>
    </xf>
    <xf numFmtId="0" fontId="36" fillId="28" borderId="22" xfId="0" applyFont="1" applyFill="1" applyBorder="1" applyAlignment="1" applyProtection="1">
      <alignment horizontal="left" vertical="top" wrapText="1"/>
    </xf>
    <xf numFmtId="0" fontId="36" fillId="28" borderId="2" xfId="0" applyFont="1" applyFill="1" applyBorder="1" applyAlignment="1" applyProtection="1">
      <alignment horizontal="left" vertical="top" wrapText="1"/>
    </xf>
    <xf numFmtId="0" fontId="37" fillId="28" borderId="2" xfId="0" applyFont="1" applyFill="1" applyBorder="1" applyAlignment="1" applyProtection="1">
      <alignment horizontal="center" vertical="top" wrapText="1"/>
    </xf>
    <xf numFmtId="4" fontId="37" fillId="28" borderId="2" xfId="0" applyNumberFormat="1" applyFont="1" applyFill="1" applyBorder="1" applyAlignment="1" applyProtection="1">
      <alignment horizontal="right" vertical="top" wrapText="1"/>
    </xf>
    <xf numFmtId="4" fontId="37" fillId="28" borderId="2" xfId="0" applyNumberFormat="1" applyFont="1" applyFill="1" applyBorder="1" applyAlignment="1" applyProtection="1">
      <alignment horizontal="right" vertical="top" wrapText="1"/>
      <protection locked="0"/>
    </xf>
    <xf numFmtId="4" fontId="36" fillId="28" borderId="2" xfId="0" applyNumberFormat="1" applyFont="1" applyFill="1" applyBorder="1" applyAlignment="1" applyProtection="1">
      <alignment horizontal="right" vertical="top" wrapText="1"/>
      <protection locked="0"/>
    </xf>
    <xf numFmtId="0" fontId="32" fillId="29" borderId="0" xfId="0" applyFont="1" applyFill="1" applyProtection="1"/>
    <xf numFmtId="0" fontId="35" fillId="29" borderId="2" xfId="0" applyFont="1" applyFill="1" applyBorder="1" applyAlignment="1" applyProtection="1">
      <alignment horizontal="left" vertical="top" wrapText="1"/>
    </xf>
    <xf numFmtId="0" fontId="35" fillId="29" borderId="2" xfId="0" applyFont="1" applyFill="1" applyBorder="1" applyAlignment="1" applyProtection="1">
      <alignment vertical="top" wrapText="1"/>
    </xf>
    <xf numFmtId="0" fontId="35" fillId="29" borderId="2" xfId="0" applyFont="1" applyFill="1" applyBorder="1" applyAlignment="1" applyProtection="1">
      <alignment vertical="top" wrapText="1"/>
      <protection locked="0"/>
    </xf>
    <xf numFmtId="4" fontId="35" fillId="29" borderId="2" xfId="0" applyNumberFormat="1" applyFont="1" applyFill="1" applyBorder="1" applyAlignment="1" applyProtection="1">
      <alignment vertical="top" wrapText="1"/>
      <protection locked="0"/>
    </xf>
    <xf numFmtId="0" fontId="32" fillId="28" borderId="23" xfId="0" applyFont="1" applyFill="1" applyBorder="1" applyProtection="1"/>
    <xf numFmtId="0" fontId="35" fillId="28" borderId="22" xfId="0" applyFont="1" applyFill="1" applyBorder="1" applyAlignment="1" applyProtection="1">
      <alignment horizontal="left" vertical="top" wrapText="1"/>
    </xf>
    <xf numFmtId="0" fontId="35" fillId="28" borderId="2" xfId="0" applyFont="1" applyFill="1" applyBorder="1" applyAlignment="1" applyProtection="1">
      <alignment vertical="top" wrapText="1"/>
    </xf>
    <xf numFmtId="0" fontId="35" fillId="28" borderId="2" xfId="0" applyFont="1" applyFill="1" applyBorder="1" applyAlignment="1" applyProtection="1">
      <alignment vertical="top" wrapText="1"/>
      <protection locked="0"/>
    </xf>
    <xf numFmtId="4" fontId="35" fillId="28" borderId="2" xfId="0" applyNumberFormat="1" applyFont="1" applyFill="1" applyBorder="1" applyAlignment="1" applyProtection="1">
      <alignment vertical="top" wrapText="1"/>
      <protection locked="0"/>
    </xf>
    <xf numFmtId="1" fontId="35" fillId="29" borderId="2" xfId="0" applyNumberFormat="1" applyFont="1" applyFill="1" applyBorder="1" applyAlignment="1" applyProtection="1">
      <alignment horizontal="left" vertical="top" wrapText="1"/>
    </xf>
    <xf numFmtId="0" fontId="35" fillId="28" borderId="2" xfId="0" applyFont="1" applyFill="1" applyBorder="1" applyAlignment="1" applyProtection="1">
      <alignment horizontal="left" vertical="top" wrapText="1"/>
    </xf>
    <xf numFmtId="0" fontId="32" fillId="28" borderId="0" xfId="0" applyFont="1" applyFill="1" applyProtection="1"/>
    <xf numFmtId="0" fontId="35" fillId="29" borderId="22" xfId="0" applyFont="1" applyFill="1" applyBorder="1" applyAlignment="1" applyProtection="1">
      <alignment horizontal="left" vertical="top" wrapText="1"/>
    </xf>
    <xf numFmtId="4" fontId="35" fillId="30" borderId="2" xfId="0" applyNumberFormat="1" applyFont="1" applyFill="1" applyBorder="1" applyAlignment="1" applyProtection="1">
      <alignment horizontal="right" vertical="top" shrinkToFit="1"/>
      <protection locked="0"/>
    </xf>
    <xf numFmtId="0" fontId="32" fillId="0" borderId="0" xfId="0" applyFont="1" applyAlignment="1" applyProtection="1">
      <alignment shrinkToFit="1"/>
      <protection locked="0"/>
    </xf>
    <xf numFmtId="0" fontId="39" fillId="0" borderId="0" xfId="0" applyFont="1" applyAlignment="1" applyProtection="1">
      <alignment vertical="center" wrapText="1"/>
    </xf>
    <xf numFmtId="0" fontId="4" fillId="0" borderId="0" xfId="61"/>
    <xf numFmtId="0" fontId="40" fillId="0" borderId="0" xfId="71" applyFont="1" applyBorder="1" applyAlignment="1" applyProtection="1">
      <alignment horizontal="center" vertical="center"/>
    </xf>
    <xf numFmtId="0" fontId="4" fillId="0" borderId="24" xfId="71" applyFont="1" applyBorder="1" applyAlignment="1" applyProtection="1">
      <alignment vertical="center"/>
    </xf>
    <xf numFmtId="0" fontId="4" fillId="0" borderId="25" xfId="71" applyFont="1" applyBorder="1" applyAlignment="1" applyProtection="1">
      <alignment horizontal="left" vertical="center"/>
    </xf>
    <xf numFmtId="0" fontId="41" fillId="0" borderId="26" xfId="71" applyFont="1" applyBorder="1" applyAlignment="1" applyProtection="1">
      <alignment horizontal="left" vertical="center"/>
    </xf>
    <xf numFmtId="10" fontId="4" fillId="0" borderId="26" xfId="71" applyNumberFormat="1" applyFont="1" applyBorder="1" applyAlignment="1" applyProtection="1">
      <alignment vertical="center"/>
    </xf>
    <xf numFmtId="0" fontId="4" fillId="0" borderId="26" xfId="71" applyFont="1" applyBorder="1" applyAlignment="1" applyProtection="1">
      <alignment vertical="center"/>
    </xf>
    <xf numFmtId="0" fontId="4" fillId="0" borderId="26" xfId="71" applyFont="1" applyBorder="1" applyAlignment="1" applyProtection="1">
      <alignment horizontal="left" vertical="center"/>
    </xf>
    <xf numFmtId="173" fontId="4" fillId="0" borderId="26" xfId="71" applyNumberFormat="1" applyFont="1" applyBorder="1" applyAlignment="1" applyProtection="1">
      <alignment vertical="center"/>
    </xf>
    <xf numFmtId="0" fontId="4" fillId="0" borderId="24" xfId="71" applyFont="1" applyBorder="1" applyAlignment="1">
      <alignment vertical="center"/>
    </xf>
    <xf numFmtId="10" fontId="41" fillId="0" borderId="26" xfId="71" applyNumberFormat="1" applyFont="1" applyBorder="1" applyAlignment="1" applyProtection="1">
      <alignment vertical="center"/>
    </xf>
    <xf numFmtId="0" fontId="4" fillId="0" borderId="26" xfId="71" applyFont="1" applyBorder="1" applyAlignment="1" applyProtection="1">
      <alignment horizontal="left" vertical="center" wrapText="1"/>
    </xf>
    <xf numFmtId="0" fontId="4" fillId="0" borderId="27" xfId="71" applyFont="1" applyBorder="1" applyAlignment="1">
      <alignment vertical="center"/>
    </xf>
    <xf numFmtId="0" fontId="4" fillId="0" borderId="28" xfId="71" applyFont="1" applyBorder="1" applyAlignment="1" applyProtection="1">
      <alignment horizontal="left" vertical="center"/>
    </xf>
    <xf numFmtId="0" fontId="4" fillId="0" borderId="28" xfId="71" applyFont="1" applyBorder="1" applyAlignment="1" applyProtection="1">
      <alignment vertical="center"/>
    </xf>
    <xf numFmtId="10" fontId="4" fillId="0" borderId="29" xfId="71" applyNumberFormat="1" applyFont="1" applyBorder="1" applyAlignment="1" applyProtection="1">
      <alignment vertical="center"/>
    </xf>
    <xf numFmtId="0" fontId="4" fillId="0" borderId="0" xfId="71" applyFont="1" applyAlignment="1">
      <alignment vertical="center"/>
    </xf>
    <xf numFmtId="0" fontId="4" fillId="0" borderId="0" xfId="71" applyFont="1" applyAlignment="1" applyProtection="1">
      <alignment horizontal="left" vertical="center"/>
    </xf>
    <xf numFmtId="0" fontId="4" fillId="0" borderId="0" xfId="71" applyFont="1" applyAlignment="1" applyProtection="1">
      <alignment vertical="center"/>
    </xf>
    <xf numFmtId="10" fontId="4" fillId="0" borderId="0" xfId="71" applyNumberFormat="1" applyFont="1" applyAlignment="1" applyProtection="1">
      <alignment vertical="center"/>
    </xf>
    <xf numFmtId="10" fontId="42" fillId="6" borderId="1" xfId="71" applyNumberFormat="1" applyFont="1" applyFill="1" applyBorder="1" applyAlignment="1" applyProtection="1">
      <alignment vertical="center"/>
    </xf>
    <xf numFmtId="10" fontId="4" fillId="0" borderId="0" xfId="71" applyNumberFormat="1"/>
    <xf numFmtId="0" fontId="41" fillId="0" borderId="0" xfId="71" applyFont="1" applyAlignment="1">
      <alignment horizontal="left"/>
    </xf>
    <xf numFmtId="0" fontId="4" fillId="0" borderId="0" xfId="71" applyFont="1" applyAlignment="1">
      <alignment horizontal="right"/>
    </xf>
    <xf numFmtId="0" fontId="4" fillId="0" borderId="0" xfId="71" applyFont="1" applyAlignment="1">
      <alignment horizontal="left"/>
    </xf>
    <xf numFmtId="0" fontId="33" fillId="0" borderId="0" xfId="0" applyFont="1"/>
    <xf numFmtId="0" fontId="4" fillId="0" borderId="0" xfId="70" applyFont="1" applyAlignment="1">
      <alignment horizontal="left"/>
    </xf>
    <xf numFmtId="0" fontId="4" fillId="0" borderId="0" xfId="0" applyFont="1" applyAlignment="1">
      <alignment horizontal="center"/>
    </xf>
    <xf numFmtId="2" fontId="33" fillId="0" borderId="0" xfId="0" applyNumberFormat="1" applyFont="1"/>
    <xf numFmtId="2" fontId="33" fillId="0" borderId="0" xfId="0" applyNumberFormat="1" applyFont="1" applyBorder="1"/>
    <xf numFmtId="4" fontId="33" fillId="0" borderId="0" xfId="0" applyNumberFormat="1" applyFont="1" applyBorder="1" applyAlignment="1">
      <alignment vertical="top"/>
    </xf>
    <xf numFmtId="0" fontId="33" fillId="0" borderId="0" xfId="0" applyFont="1" applyBorder="1" applyAlignment="1"/>
    <xf numFmtId="49" fontId="33" fillId="0" borderId="0" xfId="0" applyNumberFormat="1" applyFont="1" applyBorder="1" applyAlignment="1">
      <alignment horizontal="right"/>
    </xf>
    <xf numFmtId="4" fontId="33" fillId="0" borderId="0" xfId="0" applyNumberFormat="1" applyFont="1"/>
    <xf numFmtId="0" fontId="4" fillId="0" borderId="0" xfId="69" applyFont="1" applyAlignment="1">
      <alignment vertical="center"/>
    </xf>
    <xf numFmtId="0" fontId="4" fillId="0" borderId="0" xfId="0" applyFont="1"/>
    <xf numFmtId="10" fontId="33" fillId="0" borderId="0" xfId="0" applyNumberFormat="1" applyFont="1" applyBorder="1" applyAlignment="1">
      <alignment horizontal="right"/>
    </xf>
    <xf numFmtId="4" fontId="4" fillId="0" borderId="0" xfId="0" applyNumberFormat="1" applyFont="1" applyBorder="1"/>
    <xf numFmtId="0" fontId="33" fillId="0" borderId="0" xfId="0" applyFont="1" applyBorder="1" applyAlignment="1">
      <alignment horizontal="right"/>
    </xf>
    <xf numFmtId="0" fontId="33" fillId="0" borderId="0" xfId="0" applyFont="1" applyBorder="1" applyAlignment="1">
      <alignment vertical="top"/>
    </xf>
    <xf numFmtId="172" fontId="33" fillId="0" borderId="0" xfId="0" applyNumberFormat="1" applyFont="1" applyBorder="1" applyAlignment="1">
      <alignment horizontal="right"/>
    </xf>
    <xf numFmtId="0" fontId="33" fillId="0" borderId="0" xfId="0" applyFont="1" applyAlignment="1">
      <alignment horizontal="left" wrapText="1"/>
    </xf>
    <xf numFmtId="0" fontId="4" fillId="0" borderId="0" xfId="70" applyFont="1" applyBorder="1" applyAlignment="1">
      <alignment horizontal="left"/>
    </xf>
    <xf numFmtId="0" fontId="41" fillId="22" borderId="0" xfId="0" applyFont="1" applyFill="1" applyBorder="1" applyAlignment="1">
      <alignment horizontal="right" wrapText="1"/>
    </xf>
    <xf numFmtId="0" fontId="41" fillId="22" borderId="0" xfId="0" applyFont="1" applyFill="1" applyBorder="1" applyAlignment="1">
      <alignment horizontal="left" wrapText="1"/>
    </xf>
    <xf numFmtId="0" fontId="4" fillId="0" borderId="0" xfId="69" applyFont="1" applyAlignment="1">
      <alignment horizontal="center" vertical="center"/>
    </xf>
    <xf numFmtId="2" fontId="41" fillId="6" borderId="30" xfId="70" applyNumberFormat="1" applyFont="1" applyFill="1" applyBorder="1" applyAlignment="1">
      <alignment horizontal="center" vertical="center"/>
    </xf>
    <xf numFmtId="0" fontId="41" fillId="6" borderId="31" xfId="70" applyFont="1" applyFill="1" applyBorder="1" applyAlignment="1">
      <alignment horizontal="center" vertical="center" wrapText="1"/>
    </xf>
    <xf numFmtId="0" fontId="41" fillId="6" borderId="32" xfId="70" applyFont="1" applyFill="1" applyBorder="1" applyAlignment="1">
      <alignment horizontal="center" vertical="center"/>
    </xf>
    <xf numFmtId="0" fontId="41" fillId="6" borderId="33" xfId="70" applyFont="1" applyFill="1" applyBorder="1" applyAlignment="1">
      <alignment horizontal="center" vertical="center"/>
    </xf>
    <xf numFmtId="10" fontId="41" fillId="6" borderId="35" xfId="70" applyNumberFormat="1" applyFont="1" applyFill="1" applyBorder="1" applyAlignment="1">
      <alignment horizontal="center" vertical="center"/>
    </xf>
    <xf numFmtId="0" fontId="4" fillId="6" borderId="22" xfId="69" applyFont="1" applyFill="1" applyBorder="1" applyAlignment="1">
      <alignment vertical="center"/>
    </xf>
    <xf numFmtId="2" fontId="41" fillId="6" borderId="36" xfId="70" applyNumberFormat="1" applyFont="1" applyFill="1" applyBorder="1" applyAlignment="1">
      <alignment horizontal="center" vertical="center"/>
    </xf>
    <xf numFmtId="0" fontId="41" fillId="6" borderId="37" xfId="70" applyFont="1" applyFill="1" applyBorder="1" applyAlignment="1">
      <alignment horizontal="center" vertical="center" wrapText="1"/>
    </xf>
    <xf numFmtId="0" fontId="4" fillId="6" borderId="38" xfId="70" applyFont="1" applyFill="1" applyBorder="1" applyAlignment="1">
      <alignment horizontal="center" vertical="center"/>
    </xf>
    <xf numFmtId="0" fontId="4" fillId="6" borderId="39" xfId="70" applyFont="1" applyFill="1" applyBorder="1" applyAlignment="1">
      <alignment horizontal="center" vertical="center"/>
    </xf>
    <xf numFmtId="10" fontId="41" fillId="6" borderId="40" xfId="70" applyNumberFormat="1" applyFont="1" applyFill="1" applyBorder="1" applyAlignment="1">
      <alignment horizontal="center" vertical="center"/>
    </xf>
    <xf numFmtId="4" fontId="41" fillId="6" borderId="41" xfId="70" applyNumberFormat="1" applyFont="1" applyFill="1" applyBorder="1" applyAlignment="1">
      <alignment horizontal="center" vertical="center"/>
    </xf>
    <xf numFmtId="4" fontId="41" fillId="6" borderId="35" xfId="70" applyNumberFormat="1" applyFont="1" applyFill="1" applyBorder="1" applyAlignment="1">
      <alignment horizontal="center" vertical="center"/>
    </xf>
    <xf numFmtId="0" fontId="41" fillId="8" borderId="42" xfId="0" applyFont="1" applyFill="1" applyBorder="1" applyAlignment="1">
      <alignment horizontal="left" vertical="top" wrapText="1"/>
    </xf>
    <xf numFmtId="0" fontId="41" fillId="8" borderId="34" xfId="0" applyFont="1" applyFill="1" applyBorder="1" applyAlignment="1">
      <alignment horizontal="left" vertical="top" wrapText="1"/>
    </xf>
    <xf numFmtId="4" fontId="41" fillId="8" borderId="43" xfId="0" applyNumberFormat="1" applyFont="1" applyFill="1" applyBorder="1" applyAlignment="1">
      <alignment horizontal="right" vertical="top" wrapText="1"/>
    </xf>
    <xf numFmtId="4" fontId="41" fillId="8" borderId="18" xfId="0" applyNumberFormat="1" applyFont="1" applyFill="1" applyBorder="1" applyAlignment="1">
      <alignment horizontal="right" vertical="top" wrapText="1"/>
    </xf>
    <xf numFmtId="4" fontId="41" fillId="8" borderId="44" xfId="0" applyNumberFormat="1" applyFont="1" applyFill="1" applyBorder="1" applyAlignment="1">
      <alignment horizontal="right" vertical="top" wrapText="1"/>
    </xf>
    <xf numFmtId="4" fontId="41" fillId="8" borderId="45" xfId="0" applyNumberFormat="1" applyFont="1" applyFill="1" applyBorder="1" applyAlignment="1">
      <alignment horizontal="right" vertical="top" wrapText="1"/>
    </xf>
    <xf numFmtId="4" fontId="41" fillId="8" borderId="35" xfId="0" applyNumberFormat="1" applyFont="1" applyFill="1" applyBorder="1" applyAlignment="1">
      <alignment horizontal="right" vertical="top" wrapText="1"/>
    </xf>
    <xf numFmtId="10" fontId="41" fillId="8" borderId="44" xfId="0" applyNumberFormat="1" applyFont="1" applyFill="1" applyBorder="1" applyAlignment="1">
      <alignment horizontal="right" vertical="top" wrapText="1"/>
    </xf>
    <xf numFmtId="4" fontId="41" fillId="8" borderId="46" xfId="0" applyNumberFormat="1" applyFont="1" applyFill="1" applyBorder="1" applyAlignment="1">
      <alignment horizontal="right" vertical="top" wrapText="1"/>
    </xf>
    <xf numFmtId="0" fontId="41" fillId="8" borderId="45" xfId="0" applyFont="1" applyFill="1" applyBorder="1" applyAlignment="1">
      <alignment horizontal="left" vertical="top" wrapText="1"/>
    </xf>
    <xf numFmtId="0" fontId="41" fillId="8" borderId="0" xfId="0" applyFont="1" applyFill="1"/>
    <xf numFmtId="0" fontId="43" fillId="0" borderId="47" xfId="0" applyFont="1" applyBorder="1" applyAlignment="1">
      <alignment horizontal="left" vertical="top" wrapText="1"/>
    </xf>
    <xf numFmtId="0" fontId="33" fillId="0" borderId="48" xfId="0" applyFont="1" applyBorder="1" applyAlignment="1">
      <alignment horizontal="left" vertical="top" wrapText="1"/>
    </xf>
    <xf numFmtId="4" fontId="4" fillId="0" borderId="49" xfId="0" applyNumberFormat="1" applyFont="1" applyBorder="1" applyAlignment="1">
      <alignment horizontal="right" vertical="top" wrapText="1"/>
    </xf>
    <xf numFmtId="4" fontId="4" fillId="0" borderId="50" xfId="0" applyNumberFormat="1" applyFont="1" applyBorder="1" applyAlignment="1">
      <alignment horizontal="right" vertical="top" wrapText="1"/>
    </xf>
    <xf numFmtId="10" fontId="4" fillId="0" borderId="51" xfId="0" applyNumberFormat="1" applyFont="1" applyBorder="1" applyAlignment="1">
      <alignment horizontal="right" vertical="top" wrapText="1"/>
    </xf>
    <xf numFmtId="4" fontId="4" fillId="0" borderId="52" xfId="0" applyNumberFormat="1" applyFont="1" applyBorder="1" applyAlignment="1">
      <alignment horizontal="right" vertical="top" wrapText="1"/>
    </xf>
    <xf numFmtId="4" fontId="4" fillId="0" borderId="53" xfId="0" applyNumberFormat="1" applyFont="1" applyBorder="1" applyAlignment="1">
      <alignment horizontal="right" vertical="top" wrapText="1"/>
    </xf>
    <xf numFmtId="4" fontId="4" fillId="0" borderId="54" xfId="0" applyNumberFormat="1" applyFont="1" applyBorder="1" applyAlignment="1">
      <alignment horizontal="right" vertical="top" wrapText="1"/>
    </xf>
    <xf numFmtId="4" fontId="4" fillId="0" borderId="51" xfId="0" applyNumberFormat="1" applyFont="1" applyBorder="1" applyAlignment="1">
      <alignment horizontal="right" vertical="top" wrapText="1"/>
    </xf>
    <xf numFmtId="0" fontId="4" fillId="0" borderId="52" xfId="0" applyFont="1" applyBorder="1" applyAlignment="1">
      <alignment horizontal="left" vertical="top" wrapText="1"/>
    </xf>
    <xf numFmtId="4" fontId="0" fillId="0" borderId="0" xfId="0" applyNumberFormat="1"/>
    <xf numFmtId="0" fontId="41" fillId="8" borderId="47" xfId="0" applyFont="1" applyFill="1" applyBorder="1" applyAlignment="1">
      <alignment horizontal="left" vertical="top" wrapText="1"/>
    </xf>
    <xf numFmtId="0" fontId="41" fillId="8" borderId="55" xfId="0" applyFont="1" applyFill="1" applyBorder="1" applyAlignment="1">
      <alignment horizontal="left" vertical="top" wrapText="1"/>
    </xf>
    <xf numFmtId="4" fontId="41" fillId="8" borderId="49" xfId="0" applyNumberFormat="1" applyFont="1" applyFill="1" applyBorder="1" applyAlignment="1">
      <alignment horizontal="right" vertical="top" wrapText="1"/>
    </xf>
    <xf numFmtId="4" fontId="41" fillId="8" borderId="50" xfId="0" applyNumberFormat="1" applyFont="1" applyFill="1" applyBorder="1" applyAlignment="1">
      <alignment horizontal="right" vertical="top" wrapText="1"/>
    </xf>
    <xf numFmtId="10" fontId="4" fillId="8" borderId="51" xfId="0" applyNumberFormat="1" applyFont="1" applyFill="1" applyBorder="1" applyAlignment="1">
      <alignment horizontal="right" vertical="top" wrapText="1"/>
    </xf>
    <xf numFmtId="4" fontId="4" fillId="8" borderId="52" xfId="0" applyNumberFormat="1" applyFont="1" applyFill="1" applyBorder="1" applyAlignment="1">
      <alignment horizontal="right" vertical="top" wrapText="1"/>
    </xf>
    <xf numFmtId="4" fontId="4" fillId="8" borderId="53" xfId="0" applyNumberFormat="1" applyFont="1" applyFill="1" applyBorder="1" applyAlignment="1">
      <alignment horizontal="right" vertical="top" wrapText="1"/>
    </xf>
    <xf numFmtId="4" fontId="4" fillId="8" borderId="54" xfId="0" applyNumberFormat="1" applyFont="1" applyFill="1" applyBorder="1" applyAlignment="1">
      <alignment horizontal="right" vertical="top" wrapText="1"/>
    </xf>
    <xf numFmtId="4" fontId="4" fillId="8" borderId="51" xfId="0" applyNumberFormat="1" applyFont="1" applyFill="1" applyBorder="1" applyAlignment="1">
      <alignment horizontal="right" vertical="top" wrapText="1"/>
    </xf>
    <xf numFmtId="0" fontId="4" fillId="8" borderId="52" xfId="0" applyFont="1" applyFill="1" applyBorder="1" applyAlignment="1">
      <alignment horizontal="left" vertical="top" wrapText="1"/>
    </xf>
    <xf numFmtId="0" fontId="4" fillId="0" borderId="47" xfId="0" applyFont="1" applyBorder="1" applyAlignment="1">
      <alignment horizontal="left" vertical="top" wrapText="1"/>
    </xf>
    <xf numFmtId="0" fontId="4" fillId="0" borderId="55" xfId="0" applyFont="1" applyBorder="1" applyAlignment="1">
      <alignment horizontal="left" vertical="top" wrapText="1"/>
    </xf>
    <xf numFmtId="0" fontId="41" fillId="0" borderId="0" xfId="0" applyFont="1"/>
    <xf numFmtId="4" fontId="4" fillId="0" borderId="55" xfId="0" applyNumberFormat="1" applyFont="1" applyBorder="1" applyAlignment="1">
      <alignment horizontal="left" vertical="top" wrapText="1"/>
    </xf>
    <xf numFmtId="4" fontId="4" fillId="0" borderId="28" xfId="0" applyNumberFormat="1" applyFont="1" applyBorder="1" applyAlignment="1">
      <alignment horizontal="right" vertical="top" wrapText="1"/>
    </xf>
    <xf numFmtId="4" fontId="4" fillId="0" borderId="56" xfId="0" applyNumberFormat="1" applyFont="1" applyBorder="1" applyAlignment="1">
      <alignment horizontal="right" vertical="top" wrapText="1"/>
    </xf>
    <xf numFmtId="0" fontId="41" fillId="0" borderId="18" xfId="0" applyFont="1" applyBorder="1"/>
    <xf numFmtId="4" fontId="4" fillId="0" borderId="57" xfId="0" applyNumberFormat="1" applyFont="1" applyBorder="1" applyAlignment="1">
      <alignment horizontal="left" vertical="top" wrapText="1"/>
    </xf>
    <xf numFmtId="4" fontId="4" fillId="0" borderId="58" xfId="0" applyNumberFormat="1" applyFont="1" applyBorder="1" applyAlignment="1">
      <alignment horizontal="right" vertical="top" wrapText="1"/>
    </xf>
    <xf numFmtId="4" fontId="4" fillId="0" borderId="18" xfId="0" applyNumberFormat="1" applyFont="1" applyBorder="1" applyAlignment="1">
      <alignment horizontal="right" vertical="top" wrapText="1"/>
    </xf>
    <xf numFmtId="10" fontId="4" fillId="0" borderId="44" xfId="0" applyNumberFormat="1" applyFont="1" applyBorder="1" applyAlignment="1">
      <alignment horizontal="right" vertical="top" wrapText="1"/>
    </xf>
    <xf numFmtId="4" fontId="4" fillId="0" borderId="45" xfId="0" applyNumberFormat="1" applyFont="1" applyBorder="1" applyAlignment="1">
      <alignment horizontal="right" vertical="top" wrapText="1"/>
    </xf>
    <xf numFmtId="4" fontId="4" fillId="0" borderId="0" xfId="0" applyNumberFormat="1" applyFont="1" applyBorder="1" applyAlignment="1">
      <alignment horizontal="right" vertical="top" wrapText="1"/>
    </xf>
    <xf numFmtId="4" fontId="4" fillId="0" borderId="59" xfId="0" applyNumberFormat="1" applyFont="1" applyBorder="1" applyAlignment="1">
      <alignment horizontal="right" vertical="top" wrapText="1"/>
    </xf>
    <xf numFmtId="4" fontId="4" fillId="0" borderId="44" xfId="0" applyNumberFormat="1" applyFont="1" applyBorder="1" applyAlignment="1">
      <alignment horizontal="right" vertical="top" wrapText="1"/>
    </xf>
    <xf numFmtId="0" fontId="4" fillId="0" borderId="45" xfId="0" applyFont="1" applyBorder="1" applyAlignment="1">
      <alignment horizontal="left" vertical="top" wrapText="1"/>
    </xf>
    <xf numFmtId="0" fontId="4" fillId="0" borderId="60" xfId="0" applyFont="1" applyBorder="1" applyAlignment="1">
      <alignment horizontal="left" vertical="top" wrapText="1"/>
    </xf>
    <xf numFmtId="4" fontId="4" fillId="0" borderId="61" xfId="0" applyNumberFormat="1" applyFont="1" applyBorder="1" applyAlignment="1">
      <alignment horizontal="left" vertical="top" wrapText="1"/>
    </xf>
    <xf numFmtId="2" fontId="33" fillId="6" borderId="47" xfId="70" applyNumberFormat="1" applyFont="1" applyFill="1" applyBorder="1" applyAlignment="1">
      <alignment horizontal="center" vertical="center"/>
    </xf>
    <xf numFmtId="0" fontId="41" fillId="6" borderId="55" xfId="70" applyFont="1" applyFill="1" applyBorder="1" applyAlignment="1">
      <alignment horizontal="left" vertical="center" wrapText="1"/>
    </xf>
    <xf numFmtId="174" fontId="41" fillId="6" borderId="49" xfId="70" applyNumberFormat="1" applyFont="1" applyFill="1" applyBorder="1" applyAlignment="1">
      <alignment horizontal="center" vertical="center"/>
    </xf>
    <xf numFmtId="174" fontId="41" fillId="6" borderId="50" xfId="70" applyNumberFormat="1" applyFont="1" applyFill="1" applyBorder="1" applyAlignment="1">
      <alignment horizontal="center" vertical="center"/>
    </xf>
    <xf numFmtId="10" fontId="41" fillId="6" borderId="51" xfId="70" applyNumberFormat="1" applyFont="1" applyFill="1" applyBorder="1" applyAlignment="1">
      <alignment horizontal="center" vertical="center"/>
    </xf>
    <xf numFmtId="4" fontId="41" fillId="6" borderId="52" xfId="70" applyNumberFormat="1" applyFont="1" applyFill="1" applyBorder="1" applyAlignment="1">
      <alignment horizontal="center" vertical="center"/>
    </xf>
    <xf numFmtId="4" fontId="4" fillId="0" borderId="22" xfId="69" applyNumberFormat="1" applyFont="1" applyBorder="1" applyAlignment="1">
      <alignment horizontal="center" vertical="center"/>
    </xf>
    <xf numFmtId="0" fontId="4" fillId="0" borderId="62" xfId="70" applyFont="1" applyBorder="1" applyAlignment="1">
      <alignment vertical="center"/>
    </xf>
    <xf numFmtId="0" fontId="41" fillId="0" borderId="63" xfId="70" applyFont="1" applyBorder="1" applyAlignment="1">
      <alignment vertical="center"/>
    </xf>
    <xf numFmtId="4" fontId="4" fillId="0" borderId="64" xfId="70" applyNumberFormat="1" applyFont="1" applyBorder="1" applyAlignment="1">
      <alignment horizontal="center" vertical="center"/>
    </xf>
    <xf numFmtId="4" fontId="4" fillId="0" borderId="65" xfId="70" applyNumberFormat="1" applyFont="1" applyBorder="1" applyAlignment="1">
      <alignment horizontal="center" vertical="center"/>
    </xf>
    <xf numFmtId="10" fontId="41" fillId="0" borderId="40" xfId="70" applyNumberFormat="1" applyFont="1" applyBorder="1" applyAlignment="1">
      <alignment horizontal="center" vertical="center"/>
    </xf>
    <xf numFmtId="4" fontId="41" fillId="0" borderId="41" xfId="70" applyNumberFormat="1" applyFont="1" applyBorder="1" applyAlignment="1">
      <alignment horizontal="center" vertical="center"/>
    </xf>
    <xf numFmtId="4" fontId="41" fillId="0" borderId="35" xfId="70" applyNumberFormat="1" applyFont="1" applyBorder="1" applyAlignment="1">
      <alignment horizontal="center" vertical="center"/>
    </xf>
    <xf numFmtId="4" fontId="41" fillId="0" borderId="22" xfId="70" applyNumberFormat="1" applyFont="1" applyBorder="1" applyAlignment="1">
      <alignment horizontal="center" vertical="center"/>
    </xf>
    <xf numFmtId="0" fontId="4" fillId="0" borderId="0" xfId="69" applyFont="1" applyAlignment="1">
      <alignment horizontal="right" vertical="center"/>
    </xf>
    <xf numFmtId="0" fontId="4" fillId="0" borderId="26" xfId="71" applyFont="1" applyBorder="1" applyAlignment="1" applyProtection="1">
      <alignment horizontal="left" vertical="center"/>
    </xf>
    <xf numFmtId="0" fontId="42" fillId="6" borderId="1" xfId="71" applyFont="1" applyFill="1" applyBorder="1" applyAlignment="1" applyProtection="1">
      <alignment horizontal="center" vertical="center" wrapText="1"/>
    </xf>
    <xf numFmtId="4" fontId="32" fillId="0" borderId="0" xfId="61" applyNumberFormat="1" applyFont="1" applyBorder="1" applyAlignment="1">
      <alignment horizontal="center"/>
    </xf>
    <xf numFmtId="0" fontId="41" fillId="22" borderId="0" xfId="0" applyFont="1" applyFill="1" applyBorder="1" applyAlignment="1">
      <alignment horizontal="left" wrapText="1"/>
    </xf>
    <xf numFmtId="0" fontId="41" fillId="22" borderId="0" xfId="0" applyFont="1" applyFill="1" applyBorder="1" applyAlignment="1">
      <alignment horizontal="right"/>
    </xf>
    <xf numFmtId="10" fontId="41" fillId="6" borderId="34" xfId="70" applyNumberFormat="1" applyFont="1" applyFill="1" applyBorder="1" applyAlignment="1">
      <alignment horizontal="center" vertical="center"/>
    </xf>
    <xf numFmtId="4" fontId="33" fillId="0" borderId="0" xfId="0" applyNumberFormat="1" applyFont="1" applyBorder="1" applyAlignment="1">
      <alignment horizontal="center"/>
    </xf>
    <xf numFmtId="4" fontId="33" fillId="0" borderId="0" xfId="61" applyNumberFormat="1" applyFont="1" applyBorder="1" applyAlignment="1">
      <alignment horizontal="center"/>
    </xf>
  </cellXfs>
  <cellStyles count="153">
    <cellStyle name="20% - Ênfase1 2" xfId="1" xr:uid="{00000000-0005-0000-0000-000006000000}"/>
    <cellStyle name="20% - Ênfase1 3" xfId="2" xr:uid="{00000000-0005-0000-0000-000007000000}"/>
    <cellStyle name="20% - Ênfase2 2" xfId="3" xr:uid="{00000000-0005-0000-0000-000008000000}"/>
    <cellStyle name="20% - Ênfase2 3" xfId="4" xr:uid="{00000000-0005-0000-0000-000009000000}"/>
    <cellStyle name="20% - Ênfase3 2" xfId="5" xr:uid="{00000000-0005-0000-0000-00000A000000}"/>
    <cellStyle name="20% - Ênfase3 3" xfId="6" xr:uid="{00000000-0005-0000-0000-00000B000000}"/>
    <cellStyle name="20% - Ênfase4 2" xfId="7" xr:uid="{00000000-0005-0000-0000-00000C000000}"/>
    <cellStyle name="20% - Ênfase4 3" xfId="8" xr:uid="{00000000-0005-0000-0000-00000D000000}"/>
    <cellStyle name="20% - Ênfase5 2" xfId="9" xr:uid="{00000000-0005-0000-0000-00000E000000}"/>
    <cellStyle name="20% - Ênfase5 3" xfId="10" xr:uid="{00000000-0005-0000-0000-00000F000000}"/>
    <cellStyle name="20% - Ênfase6 2" xfId="11" xr:uid="{00000000-0005-0000-0000-000010000000}"/>
    <cellStyle name="20% - Ênfase6 3" xfId="12" xr:uid="{00000000-0005-0000-0000-000011000000}"/>
    <cellStyle name="40% - Ênfase1 2" xfId="13" xr:uid="{00000000-0005-0000-0000-000012000000}"/>
    <cellStyle name="40% - Ênfase1 3" xfId="14" xr:uid="{00000000-0005-0000-0000-000013000000}"/>
    <cellStyle name="40% - Ênfase2 2" xfId="15" xr:uid="{00000000-0005-0000-0000-000014000000}"/>
    <cellStyle name="40% - Ênfase2 3" xfId="16" xr:uid="{00000000-0005-0000-0000-000015000000}"/>
    <cellStyle name="40% - Ênfase3 2" xfId="17" xr:uid="{00000000-0005-0000-0000-000016000000}"/>
    <cellStyle name="40% - Ênfase3 3" xfId="18" xr:uid="{00000000-0005-0000-0000-000017000000}"/>
    <cellStyle name="40% - Ênfase4 2" xfId="19" xr:uid="{00000000-0005-0000-0000-000018000000}"/>
    <cellStyle name="40% - Ênfase4 3" xfId="20" xr:uid="{00000000-0005-0000-0000-000019000000}"/>
    <cellStyle name="40% - Ênfase5 2" xfId="21" xr:uid="{00000000-0005-0000-0000-00001A000000}"/>
    <cellStyle name="40% - Ênfase5 3" xfId="22" xr:uid="{00000000-0005-0000-0000-00001B000000}"/>
    <cellStyle name="40% - Ênfase6 2" xfId="23" xr:uid="{00000000-0005-0000-0000-00001C000000}"/>
    <cellStyle name="40% - Ênfase6 3" xfId="24" xr:uid="{00000000-0005-0000-0000-00001D000000}"/>
    <cellStyle name="60% - Ênfase1 2" xfId="25" xr:uid="{00000000-0005-0000-0000-00001E000000}"/>
    <cellStyle name="60% - Ênfase1 3" xfId="26" xr:uid="{00000000-0005-0000-0000-00001F000000}"/>
    <cellStyle name="60% - Ênfase2 2" xfId="27" xr:uid="{00000000-0005-0000-0000-000020000000}"/>
    <cellStyle name="60% - Ênfase2 3" xfId="28" xr:uid="{00000000-0005-0000-0000-000021000000}"/>
    <cellStyle name="60% - Ênfase3 2" xfId="29" xr:uid="{00000000-0005-0000-0000-000022000000}"/>
    <cellStyle name="60% - Ênfase3 3" xfId="30" xr:uid="{00000000-0005-0000-0000-000023000000}"/>
    <cellStyle name="60% - Ênfase4 2" xfId="31" xr:uid="{00000000-0005-0000-0000-000024000000}"/>
    <cellStyle name="60% - Ênfase4 3" xfId="32" xr:uid="{00000000-0005-0000-0000-000025000000}"/>
    <cellStyle name="60% - Ênfase5 2" xfId="33" xr:uid="{00000000-0005-0000-0000-000026000000}"/>
    <cellStyle name="60% - Ênfase5 3" xfId="34" xr:uid="{00000000-0005-0000-0000-000027000000}"/>
    <cellStyle name="60% - Ênfase6 2" xfId="35" xr:uid="{00000000-0005-0000-0000-000028000000}"/>
    <cellStyle name="60% - Ênfase6 3" xfId="36" xr:uid="{00000000-0005-0000-0000-000029000000}"/>
    <cellStyle name="Bom 2" xfId="37" xr:uid="{00000000-0005-0000-0000-00002A000000}"/>
    <cellStyle name="Bom 3" xfId="38" xr:uid="{00000000-0005-0000-0000-00002B000000}"/>
    <cellStyle name="Cálculo 2" xfId="42" xr:uid="{00000000-0005-0000-0000-00002F000000}"/>
    <cellStyle name="Cálculo 3" xfId="43" xr:uid="{00000000-0005-0000-0000-000030000000}"/>
    <cellStyle name="Célula de Verificação 2" xfId="44" xr:uid="{00000000-0005-0000-0000-000031000000}"/>
    <cellStyle name="Célula de Verificação 3" xfId="45" xr:uid="{00000000-0005-0000-0000-000032000000}"/>
    <cellStyle name="Célula Vinculada 2" xfId="46" xr:uid="{00000000-0005-0000-0000-000033000000}"/>
    <cellStyle name="Célula Vinculada 3" xfId="47" xr:uid="{00000000-0005-0000-0000-000034000000}"/>
    <cellStyle name="COMUM" xfId="39" xr:uid="{00000000-0005-0000-0000-00002C000000}"/>
    <cellStyle name="COMUM 2" xfId="40" xr:uid="{00000000-0005-0000-0000-00002D000000}"/>
    <cellStyle name="COMUM_1ª medição Reforma Formosa 2018(1)" xfId="41" xr:uid="{00000000-0005-0000-0000-00002E000000}"/>
    <cellStyle name="Ênfase1 2" xfId="141" xr:uid="{00000000-0005-0000-0000-000092000000}"/>
    <cellStyle name="Ênfase1 3" xfId="142" xr:uid="{00000000-0005-0000-0000-000093000000}"/>
    <cellStyle name="Ênfase2 2" xfId="143" xr:uid="{00000000-0005-0000-0000-000094000000}"/>
    <cellStyle name="Ênfase2 3" xfId="144" xr:uid="{00000000-0005-0000-0000-000095000000}"/>
    <cellStyle name="Ênfase3 2" xfId="145" xr:uid="{00000000-0005-0000-0000-000096000000}"/>
    <cellStyle name="Ênfase3 3" xfId="146" xr:uid="{00000000-0005-0000-0000-000097000000}"/>
    <cellStyle name="Ênfase4 2" xfId="147" xr:uid="{00000000-0005-0000-0000-000098000000}"/>
    <cellStyle name="Ênfase4 3" xfId="148" xr:uid="{00000000-0005-0000-0000-000099000000}"/>
    <cellStyle name="Ênfase5 2" xfId="149" xr:uid="{00000000-0005-0000-0000-00009A000000}"/>
    <cellStyle name="Ênfase5 3" xfId="150" xr:uid="{00000000-0005-0000-0000-00009B000000}"/>
    <cellStyle name="Ênfase6 2" xfId="151" xr:uid="{00000000-0005-0000-0000-00009C000000}"/>
    <cellStyle name="Ênfase6 3" xfId="152" xr:uid="{00000000-0005-0000-0000-00009D000000}"/>
    <cellStyle name="Entrada 2" xfId="48" xr:uid="{00000000-0005-0000-0000-000035000000}"/>
    <cellStyle name="Entrada 3" xfId="49" xr:uid="{00000000-0005-0000-0000-000036000000}"/>
    <cellStyle name="Heading 1 1" xfId="50" xr:uid="{00000000-0005-0000-0000-000037000000}"/>
    <cellStyle name="Heading 2 2" xfId="51" xr:uid="{00000000-0005-0000-0000-000038000000}"/>
    <cellStyle name="Heading1" xfId="52" xr:uid="{00000000-0005-0000-0000-000039000000}"/>
    <cellStyle name="Heading1 1" xfId="53" xr:uid="{00000000-0005-0000-0000-00003A000000}"/>
    <cellStyle name="Heading1 2" xfId="54" xr:uid="{00000000-0005-0000-0000-00003B000000}"/>
    <cellStyle name="Incorreto 2" xfId="55" xr:uid="{00000000-0005-0000-0000-00003C000000}"/>
    <cellStyle name="Moeda 2" xfId="56" xr:uid="{00000000-0005-0000-0000-00003D000000}"/>
    <cellStyle name="Moeda 2 2" xfId="57" xr:uid="{00000000-0005-0000-0000-00003E000000}"/>
    <cellStyle name="Moeda 3" xfId="58" xr:uid="{00000000-0005-0000-0000-00003F000000}"/>
    <cellStyle name="Moeda 4" xfId="59" xr:uid="{00000000-0005-0000-0000-000040000000}"/>
    <cellStyle name="Neutra 2" xfId="60" xr:uid="{00000000-0005-0000-0000-000041000000}"/>
    <cellStyle name="Normal" xfId="0" builtinId="0"/>
    <cellStyle name="Normal 2" xfId="61" xr:uid="{00000000-0005-0000-0000-000042000000}"/>
    <cellStyle name="Normal 2 2" xfId="62" xr:uid="{00000000-0005-0000-0000-000043000000}"/>
    <cellStyle name="Normal 2 3" xfId="63" xr:uid="{00000000-0005-0000-0000-000044000000}"/>
    <cellStyle name="Normal 2_Orçamento Reforma Cartório de Formosa 2018 - teste" xfId="64" xr:uid="{00000000-0005-0000-0000-000045000000}"/>
    <cellStyle name="Normal 3" xfId="65" xr:uid="{00000000-0005-0000-0000-000046000000}"/>
    <cellStyle name="Normal 4" xfId="66" xr:uid="{00000000-0005-0000-0000-000047000000}"/>
    <cellStyle name="Normal 5" xfId="67" xr:uid="{00000000-0005-0000-0000-000048000000}"/>
    <cellStyle name="Normal 6" xfId="68" xr:uid="{00000000-0005-0000-0000-000049000000}"/>
    <cellStyle name="Normal_1ª medição Reforma Formosa 2018(1)" xfId="69" xr:uid="{00000000-0005-0000-0000-00004A000000}"/>
    <cellStyle name="Normal_ATUALIZAÇÃO Orçamento Pintura prédio sede(2)" xfId="70" xr:uid="{00000000-0005-0000-0000-00004B000000}"/>
    <cellStyle name="Normal_NOVO_Orcamento Licitacao ITABERAÍ_ATUALIZADO Acordao TCU" xfId="71" xr:uid="{00000000-0005-0000-0000-00004C000000}"/>
    <cellStyle name="Nota 2" xfId="72" xr:uid="{00000000-0005-0000-0000-00004D000000}"/>
    <cellStyle name="Nota 3" xfId="73" xr:uid="{00000000-0005-0000-0000-00004E000000}"/>
    <cellStyle name="Porcentagem 2" xfId="74" xr:uid="{00000000-0005-0000-0000-00004F000000}"/>
    <cellStyle name="Porcentagem 3" xfId="75" xr:uid="{00000000-0005-0000-0000-000050000000}"/>
    <cellStyle name="Porcentagem 3 2" xfId="76" xr:uid="{00000000-0005-0000-0000-000051000000}"/>
    <cellStyle name="Porcentagem 3 2 2" xfId="77" xr:uid="{00000000-0005-0000-0000-000052000000}"/>
    <cellStyle name="Result" xfId="78" xr:uid="{00000000-0005-0000-0000-000053000000}"/>
    <cellStyle name="Result 1" xfId="79" xr:uid="{00000000-0005-0000-0000-000054000000}"/>
    <cellStyle name="Result 2" xfId="80" xr:uid="{00000000-0005-0000-0000-000055000000}"/>
    <cellStyle name="Result2" xfId="81" xr:uid="{00000000-0005-0000-0000-000056000000}"/>
    <cellStyle name="Result2 1" xfId="82" xr:uid="{00000000-0005-0000-0000-000057000000}"/>
    <cellStyle name="Result2 2" xfId="83" xr:uid="{00000000-0005-0000-0000-000058000000}"/>
    <cellStyle name="Result2_Orçamento Reforma Cartório de Formosa 2018 - teste" xfId="84" xr:uid="{00000000-0005-0000-0000-000059000000}"/>
    <cellStyle name="Saída 2" xfId="85" xr:uid="{00000000-0005-0000-0000-00005A000000}"/>
    <cellStyle name="Saída 3" xfId="86" xr:uid="{00000000-0005-0000-0000-00005B000000}"/>
    <cellStyle name="Sem título1" xfId="87" xr:uid="{00000000-0005-0000-0000-00005C000000}"/>
    <cellStyle name="Sem título1 2" xfId="88" xr:uid="{00000000-0005-0000-0000-00005D000000}"/>
    <cellStyle name="Sem título1_1ª medição Reforma Formosa 2018(1)" xfId="89" xr:uid="{00000000-0005-0000-0000-00005E000000}"/>
    <cellStyle name="Sem título2" xfId="90" xr:uid="{00000000-0005-0000-0000-00005F000000}"/>
    <cellStyle name="Sem título2 2" xfId="91" xr:uid="{00000000-0005-0000-0000-000060000000}"/>
    <cellStyle name="Sem título2_1ª medição Reforma Formosa 2018(1)" xfId="92" xr:uid="{00000000-0005-0000-0000-000061000000}"/>
    <cellStyle name="Sem título3" xfId="93" xr:uid="{00000000-0005-0000-0000-000062000000}"/>
    <cellStyle name="Sem título4" xfId="94" xr:uid="{00000000-0005-0000-0000-000063000000}"/>
    <cellStyle name="Sem título5" xfId="95" xr:uid="{00000000-0005-0000-0000-000064000000}"/>
    <cellStyle name="Sem título6" xfId="96" xr:uid="{00000000-0005-0000-0000-000065000000}"/>
    <cellStyle name="Sem título7" xfId="97" xr:uid="{00000000-0005-0000-0000-000066000000}"/>
    <cellStyle name="SUB" xfId="98" xr:uid="{00000000-0005-0000-0000-000067000000}"/>
    <cellStyle name="Texto de Aviso 2" xfId="99" xr:uid="{00000000-0005-0000-0000-000068000000}"/>
    <cellStyle name="Texto de Aviso 3" xfId="100" xr:uid="{00000000-0005-0000-0000-000069000000}"/>
    <cellStyle name="Texto Explicativo 2" xfId="101" xr:uid="{00000000-0005-0000-0000-00006A000000}"/>
    <cellStyle name="Texto Explicativo 3" xfId="102" xr:uid="{00000000-0005-0000-0000-00006B000000}"/>
    <cellStyle name="Texto Explicativo 4" xfId="103" xr:uid="{00000000-0005-0000-0000-00006C000000}"/>
    <cellStyle name="Titulo" xfId="104" xr:uid="{00000000-0005-0000-0000-00006D000000}"/>
    <cellStyle name="Título 1 1" xfId="113" xr:uid="{00000000-0005-0000-0000-000076000000}"/>
    <cellStyle name="Título 1 1 1" xfId="114" xr:uid="{00000000-0005-0000-0000-000077000000}"/>
    <cellStyle name="Título 1 1 1 1" xfId="115" xr:uid="{00000000-0005-0000-0000-000078000000}"/>
    <cellStyle name="Título 1 1 1 1 2" xfId="116" xr:uid="{00000000-0005-0000-0000-000079000000}"/>
    <cellStyle name="Título 1 1 1 1_1ª medição Reforma Formosa 2018(1)" xfId="117" xr:uid="{00000000-0005-0000-0000-00007A000000}"/>
    <cellStyle name="Título 1 1 1 2" xfId="118" xr:uid="{00000000-0005-0000-0000-00007B000000}"/>
    <cellStyle name="Título 1 1 2" xfId="119" xr:uid="{00000000-0005-0000-0000-00007C000000}"/>
    <cellStyle name="Título 1 2" xfId="120" xr:uid="{00000000-0005-0000-0000-00007D000000}"/>
    <cellStyle name="Título 1 3" xfId="121" xr:uid="{00000000-0005-0000-0000-00007E000000}"/>
    <cellStyle name="Título 1 4" xfId="122" xr:uid="{00000000-0005-0000-0000-00007F000000}"/>
    <cellStyle name="Titulo 2" xfId="105" xr:uid="{00000000-0005-0000-0000-00006E000000}"/>
    <cellStyle name="Título 2 2" xfId="123" xr:uid="{00000000-0005-0000-0000-000080000000}"/>
    <cellStyle name="Título 2 3" xfId="124" xr:uid="{00000000-0005-0000-0000-000081000000}"/>
    <cellStyle name="Titulo 2_Orçamento Reforma Cartório de Formosa 2018 - teste" xfId="106" xr:uid="{00000000-0005-0000-0000-00006F000000}"/>
    <cellStyle name="Título 3 2" xfId="125" xr:uid="{00000000-0005-0000-0000-000082000000}"/>
    <cellStyle name="Título 3 3" xfId="126" xr:uid="{00000000-0005-0000-0000-000083000000}"/>
    <cellStyle name="Título 4 2" xfId="127" xr:uid="{00000000-0005-0000-0000-000084000000}"/>
    <cellStyle name="Título 4 3" xfId="128" xr:uid="{00000000-0005-0000-0000-000085000000}"/>
    <cellStyle name="Título 5" xfId="129" xr:uid="{00000000-0005-0000-0000-000086000000}"/>
    <cellStyle name="Título 6" xfId="130" xr:uid="{00000000-0005-0000-0000-000087000000}"/>
    <cellStyle name="Título 7" xfId="131" xr:uid="{00000000-0005-0000-0000-000088000000}"/>
    <cellStyle name="Titulo_1ª medição Reforma Formosa 2018(1)" xfId="110" xr:uid="{00000000-0005-0000-0000-000073000000}"/>
    <cellStyle name="Titulo-Volare" xfId="107" xr:uid="{00000000-0005-0000-0000-000070000000}"/>
    <cellStyle name="Titulo-Volare 2" xfId="108" xr:uid="{00000000-0005-0000-0000-000071000000}"/>
    <cellStyle name="Titulo-Volare_1ª medição Reforma Formosa 2018(1)" xfId="109" xr:uid="{00000000-0005-0000-0000-000072000000}"/>
    <cellStyle name="Total 2" xfId="111" xr:uid="{00000000-0005-0000-0000-000074000000}"/>
    <cellStyle name="Total 3" xfId="112" xr:uid="{00000000-0005-0000-0000-000075000000}"/>
    <cellStyle name="Vírgula 2" xfId="132" xr:uid="{00000000-0005-0000-0000-000089000000}"/>
    <cellStyle name="Vírgula 2 2" xfId="133" xr:uid="{00000000-0005-0000-0000-00008A000000}"/>
    <cellStyle name="Vírgula 2_Xl0000001" xfId="134" xr:uid="{00000000-0005-0000-0000-00008B000000}"/>
    <cellStyle name="Vírgula 3" xfId="135" xr:uid="{00000000-0005-0000-0000-00008C000000}"/>
    <cellStyle name="Vírgula 3 2" xfId="136" xr:uid="{00000000-0005-0000-0000-00008D000000}"/>
    <cellStyle name="Vírgula 3_1ª medição Reforma Formosa 2018(1)" xfId="137" xr:uid="{00000000-0005-0000-0000-00008E000000}"/>
    <cellStyle name="Vírgula 5" xfId="138" xr:uid="{00000000-0005-0000-0000-00008F000000}"/>
    <cellStyle name="Vírgula 5 2" xfId="139" xr:uid="{00000000-0005-0000-0000-000090000000}"/>
    <cellStyle name="Vírgula 5_1ª medição Reforma Formosa 2018(1)" xfId="140" xr:uid="{00000000-0005-0000-0000-000091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E6E6E6"/>
      <rgbColor rgb="FF800080"/>
      <rgbColor rgb="FF008080"/>
      <rgbColor rgb="FFC0C0C0"/>
      <rgbColor rgb="FF808080"/>
      <rgbColor rgb="FFA6A6A6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4B183"/>
      <rgbColor rgb="FF00FFFF"/>
      <rgbColor rgb="FF800080"/>
      <rgbColor rgb="FF800000"/>
      <rgbColor rgb="FF008080"/>
      <rgbColor rgb="FF0000FF"/>
      <rgbColor rgb="FF00CCFF"/>
      <rgbColor rgb="FFF0F0F0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213480</xdr:colOff>
      <xdr:row>0</xdr:row>
      <xdr:rowOff>0</xdr:rowOff>
    </xdr:from>
    <xdr:to>
      <xdr:col>1</xdr:col>
      <xdr:colOff>273960</xdr:colOff>
      <xdr:row>4</xdr:row>
      <xdr:rowOff>28440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13480" y="0"/>
          <a:ext cx="987480" cy="7063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213480</xdr:colOff>
      <xdr:row>0</xdr:row>
      <xdr:rowOff>0</xdr:rowOff>
    </xdr:from>
    <xdr:to>
      <xdr:col>1</xdr:col>
      <xdr:colOff>273960</xdr:colOff>
      <xdr:row>4</xdr:row>
      <xdr:rowOff>30240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13480" y="0"/>
          <a:ext cx="533880" cy="7920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491"/>
  <sheetViews>
    <sheetView showGridLines="0" zoomScaleNormal="100" workbookViewId="0">
      <selection activeCell="F18" sqref="F18"/>
    </sheetView>
  </sheetViews>
  <sheetFormatPr defaultColWidth="9.140625" defaultRowHeight="15"/>
  <cols>
    <col min="1" max="1" width="13.140625" style="15" customWidth="1"/>
    <col min="2" max="2" width="8.7109375" style="15" customWidth="1"/>
    <col min="3" max="3" width="62" style="15" customWidth="1"/>
    <col min="4" max="4" width="7.85546875" style="15" customWidth="1"/>
    <col min="5" max="5" width="10" style="15" customWidth="1"/>
    <col min="6" max="6" width="8.5703125" style="16" customWidth="1"/>
    <col min="7" max="7" width="11.28515625" style="17" customWidth="1"/>
    <col min="8" max="8" width="13.5703125" style="17" customWidth="1"/>
    <col min="9" max="9" width="10.140625" style="17" customWidth="1"/>
    <col min="10" max="10" width="11.85546875" style="17" customWidth="1"/>
    <col min="11" max="11" width="12.140625" style="17" customWidth="1"/>
    <col min="12" max="12" width="15.5703125" style="17" customWidth="1"/>
    <col min="13" max="1025" width="9.140625" style="18"/>
  </cols>
  <sheetData>
    <row r="1" spans="1:12">
      <c r="A1" s="19"/>
      <c r="B1" s="20" t="s">
        <v>0</v>
      </c>
      <c r="C1" s="21"/>
      <c r="D1" s="21"/>
      <c r="E1" s="22"/>
      <c r="F1" s="23"/>
      <c r="G1" s="24"/>
      <c r="H1" s="25"/>
      <c r="I1" s="26"/>
      <c r="J1" s="26"/>
      <c r="K1" s="27"/>
      <c r="L1" s="28"/>
    </row>
    <row r="2" spans="1:12">
      <c r="A2" s="19"/>
      <c r="B2" s="20" t="s">
        <v>1</v>
      </c>
      <c r="C2" s="29"/>
      <c r="D2" s="29"/>
      <c r="E2" s="22"/>
      <c r="F2" s="23"/>
      <c r="G2" s="24"/>
      <c r="H2" s="25"/>
      <c r="I2" s="30"/>
      <c r="J2" s="30"/>
      <c r="K2" s="31"/>
      <c r="L2" s="32"/>
    </row>
    <row r="3" spans="1:12">
      <c r="A3" s="19"/>
      <c r="B3" s="20" t="s">
        <v>2</v>
      </c>
      <c r="C3" s="29"/>
      <c r="D3" s="29"/>
      <c r="E3" s="22"/>
      <c r="F3" s="23"/>
      <c r="G3" s="24"/>
      <c r="H3" s="25"/>
      <c r="I3" s="26"/>
      <c r="J3" s="26"/>
      <c r="K3" s="31"/>
      <c r="L3" s="32"/>
    </row>
    <row r="4" spans="1:12" ht="15" customHeight="1">
      <c r="A4" s="19"/>
      <c r="B4" s="20" t="s">
        <v>3</v>
      </c>
      <c r="C4" s="29"/>
      <c r="D4" s="29"/>
      <c r="E4" s="22"/>
      <c r="F4" s="23"/>
      <c r="G4" s="24"/>
      <c r="H4" s="33"/>
      <c r="I4" s="26"/>
      <c r="J4" s="26"/>
      <c r="K4" s="34"/>
      <c r="L4" s="32"/>
    </row>
    <row r="5" spans="1:12" ht="18" customHeight="1">
      <c r="A5" s="14" t="s">
        <v>4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</row>
    <row r="6" spans="1:12" ht="18" customHeight="1">
      <c r="A6" s="14" t="s">
        <v>5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ht="18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12">
      <c r="A8" s="35"/>
      <c r="B8" s="35"/>
      <c r="C8" s="35"/>
      <c r="D8" s="36"/>
      <c r="E8" s="36"/>
      <c r="F8" s="37"/>
      <c r="G8" s="38"/>
      <c r="H8" s="38"/>
      <c r="I8" s="38"/>
      <c r="J8" s="38"/>
      <c r="K8" s="39"/>
      <c r="L8" s="39"/>
    </row>
    <row r="9" spans="1:12" ht="15" customHeight="1">
      <c r="A9" s="40" t="s">
        <v>6</v>
      </c>
      <c r="B9" s="40"/>
      <c r="C9" s="12" t="s">
        <v>7</v>
      </c>
      <c r="D9" s="12"/>
      <c r="E9" s="12"/>
      <c r="F9" s="12"/>
      <c r="G9" s="12"/>
      <c r="H9" s="12"/>
      <c r="I9" s="12"/>
      <c r="J9" s="11" t="s">
        <v>8</v>
      </c>
      <c r="K9" s="11"/>
      <c r="L9" s="11"/>
    </row>
    <row r="10" spans="1:12" ht="25.5" customHeight="1">
      <c r="A10" s="40" t="s">
        <v>9</v>
      </c>
      <c r="B10" s="40"/>
      <c r="C10" s="12" t="s">
        <v>10</v>
      </c>
      <c r="D10" s="12"/>
      <c r="E10" s="12"/>
      <c r="F10" s="12"/>
      <c r="G10" s="12"/>
      <c r="H10" s="12"/>
      <c r="I10" s="12"/>
      <c r="J10" s="12"/>
      <c r="K10" s="10"/>
      <c r="L10" s="10"/>
    </row>
    <row r="11" spans="1:12">
      <c r="A11" s="40" t="s">
        <v>11</v>
      </c>
      <c r="B11" s="40"/>
      <c r="C11" s="12"/>
      <c r="D11" s="12"/>
      <c r="E11" s="12"/>
      <c r="F11" s="12"/>
      <c r="G11" s="12"/>
      <c r="H11" s="12"/>
      <c r="I11" s="12"/>
      <c r="J11" s="9"/>
      <c r="K11" s="9"/>
      <c r="L11" s="9"/>
    </row>
    <row r="12" spans="1:1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</row>
    <row r="13" spans="1:12" ht="45">
      <c r="A13" s="41" t="s">
        <v>12</v>
      </c>
      <c r="B13" s="41"/>
      <c r="C13" s="41" t="s">
        <v>13</v>
      </c>
      <c r="D13" s="42" t="s">
        <v>14</v>
      </c>
      <c r="E13" s="42" t="s">
        <v>15</v>
      </c>
      <c r="F13" s="43" t="s">
        <v>16</v>
      </c>
      <c r="G13" s="44" t="s">
        <v>17</v>
      </c>
      <c r="H13" s="44" t="s">
        <v>18</v>
      </c>
      <c r="I13" s="44" t="s">
        <v>19</v>
      </c>
      <c r="J13" s="44" t="s">
        <v>20</v>
      </c>
      <c r="K13" s="45" t="s">
        <v>21</v>
      </c>
      <c r="L13" s="45" t="s">
        <v>22</v>
      </c>
    </row>
    <row r="14" spans="1:12" ht="12.75" customHeight="1">
      <c r="A14" s="46"/>
      <c r="B14" s="47">
        <v>1</v>
      </c>
      <c r="C14" s="48" t="s">
        <v>23</v>
      </c>
      <c r="D14" s="48"/>
      <c r="E14" s="48"/>
      <c r="F14" s="48"/>
      <c r="G14" s="49"/>
      <c r="H14" s="50">
        <f>H15+H21</f>
        <v>8930.06</v>
      </c>
      <c r="I14" s="49"/>
      <c r="J14" s="50">
        <f>J15+J21</f>
        <v>31664.82</v>
      </c>
      <c r="K14" s="49"/>
      <c r="L14" s="50">
        <f>L15+L21</f>
        <v>40594.879999999997</v>
      </c>
    </row>
    <row r="15" spans="1:12" ht="12.75" customHeight="1">
      <c r="A15" s="51"/>
      <c r="B15" s="52" t="s">
        <v>24</v>
      </c>
      <c r="C15" s="53" t="s">
        <v>25</v>
      </c>
      <c r="D15" s="53"/>
      <c r="E15" s="53"/>
      <c r="F15" s="53"/>
      <c r="G15" s="54"/>
      <c r="H15" s="55">
        <f>SUM(H16:H20)</f>
        <v>8930.06</v>
      </c>
      <c r="I15" s="54"/>
      <c r="J15" s="55">
        <f>SUM(J16:J20)</f>
        <v>140.25</v>
      </c>
      <c r="K15" s="54"/>
      <c r="L15" s="55">
        <f>SUM(L16:L20)</f>
        <v>9070.31</v>
      </c>
    </row>
    <row r="16" spans="1:12" ht="22.5">
      <c r="A16" s="56" t="s">
        <v>26</v>
      </c>
      <c r="B16" s="57" t="s">
        <v>27</v>
      </c>
      <c r="C16" s="56" t="s">
        <v>28</v>
      </c>
      <c r="D16" s="58" t="s">
        <v>29</v>
      </c>
      <c r="E16" s="58" t="s">
        <v>30</v>
      </c>
      <c r="F16" s="59">
        <v>25</v>
      </c>
      <c r="G16" s="60">
        <v>58.06</v>
      </c>
      <c r="H16" s="60">
        <f>TRUNC(F16*G16,2)</f>
        <v>1451.5</v>
      </c>
      <c r="I16" s="60">
        <v>5.61</v>
      </c>
      <c r="J16" s="60">
        <f>TRUNC(F16*I16,2)</f>
        <v>140.25</v>
      </c>
      <c r="K16" s="60">
        <f>TRUNC(G16+I16,2)</f>
        <v>63.67</v>
      </c>
      <c r="L16" s="61">
        <f>TRUNC(F16*K16,2)</f>
        <v>1591.75</v>
      </c>
    </row>
    <row r="17" spans="1:12" ht="22.5">
      <c r="A17" s="56" t="s">
        <v>31</v>
      </c>
      <c r="B17" s="57" t="s">
        <v>32</v>
      </c>
      <c r="C17" s="56" t="s">
        <v>33</v>
      </c>
      <c r="D17" s="58" t="s">
        <v>34</v>
      </c>
      <c r="E17" s="58" t="s">
        <v>35</v>
      </c>
      <c r="F17" s="59">
        <v>105</v>
      </c>
      <c r="G17" s="60">
        <v>13.68</v>
      </c>
      <c r="H17" s="60">
        <f>TRUNC(F17*G17,2)</f>
        <v>1436.4</v>
      </c>
      <c r="I17" s="60">
        <v>0</v>
      </c>
      <c r="J17" s="60">
        <f>TRUNC(F17*I17,2)</f>
        <v>0</v>
      </c>
      <c r="K17" s="60">
        <f>TRUNC(G17+I17,2)</f>
        <v>13.68</v>
      </c>
      <c r="L17" s="61">
        <f>TRUNC(F17*K17,2)</f>
        <v>1436.4</v>
      </c>
    </row>
    <row r="18" spans="1:12" ht="22.5">
      <c r="A18" s="56">
        <v>4813</v>
      </c>
      <c r="B18" s="57" t="s">
        <v>36</v>
      </c>
      <c r="C18" s="56" t="s">
        <v>37</v>
      </c>
      <c r="D18" s="58" t="s">
        <v>34</v>
      </c>
      <c r="E18" s="58" t="s">
        <v>38</v>
      </c>
      <c r="F18" s="59">
        <v>1</v>
      </c>
      <c r="G18" s="60">
        <v>391.86</v>
      </c>
      <c r="H18" s="60">
        <f>TRUNC(F18*G18,2)</f>
        <v>391.86</v>
      </c>
      <c r="I18" s="60">
        <v>0</v>
      </c>
      <c r="J18" s="60">
        <f>TRUNC(F18*I18,2)</f>
        <v>0</v>
      </c>
      <c r="K18" s="60">
        <f>TRUNC(G18+I18,2)</f>
        <v>391.86</v>
      </c>
      <c r="L18" s="61">
        <f>TRUNC(F18*K18,2)</f>
        <v>391.86</v>
      </c>
    </row>
    <row r="19" spans="1:12" ht="33.75">
      <c r="A19" s="56" t="s">
        <v>39</v>
      </c>
      <c r="B19" s="57" t="s">
        <v>40</v>
      </c>
      <c r="C19" s="56" t="s">
        <v>41</v>
      </c>
      <c r="D19" s="58" t="s">
        <v>29</v>
      </c>
      <c r="E19" s="58" t="s">
        <v>42</v>
      </c>
      <c r="F19" s="59">
        <v>385</v>
      </c>
      <c r="G19" s="60">
        <v>13.92</v>
      </c>
      <c r="H19" s="60">
        <f>TRUNC(F19*G19,2)</f>
        <v>5359.2</v>
      </c>
      <c r="I19" s="60">
        <v>0</v>
      </c>
      <c r="J19" s="60">
        <f>TRUNC(F19*I19,2)</f>
        <v>0</v>
      </c>
      <c r="K19" s="60">
        <f>TRUNC(G19+I19,2)</f>
        <v>13.92</v>
      </c>
      <c r="L19" s="61">
        <f>TRUNC(F19*K19,2)</f>
        <v>5359.2</v>
      </c>
    </row>
    <row r="20" spans="1:12" ht="56.25">
      <c r="A20" s="56" t="s">
        <v>43</v>
      </c>
      <c r="B20" s="57" t="s">
        <v>44</v>
      </c>
      <c r="C20" s="56" t="s">
        <v>45</v>
      </c>
      <c r="D20" s="58" t="s">
        <v>46</v>
      </c>
      <c r="E20" s="58" t="s">
        <v>42</v>
      </c>
      <c r="F20" s="59">
        <v>1</v>
      </c>
      <c r="G20" s="60">
        <v>291.10000000000002</v>
      </c>
      <c r="H20" s="60">
        <f>TRUNC(F20*G20,2)</f>
        <v>291.10000000000002</v>
      </c>
      <c r="I20" s="60">
        <v>0</v>
      </c>
      <c r="J20" s="60">
        <f>TRUNC(F20*I20,2)</f>
        <v>0</v>
      </c>
      <c r="K20" s="60">
        <f>TRUNC(G20+I20,2)</f>
        <v>291.10000000000002</v>
      </c>
      <c r="L20" s="61">
        <f>TRUNC(F20*K20,2)</f>
        <v>291.10000000000002</v>
      </c>
    </row>
    <row r="21" spans="1:12">
      <c r="A21" s="62"/>
      <c r="B21" s="63" t="s">
        <v>47</v>
      </c>
      <c r="C21" s="64" t="s">
        <v>48</v>
      </c>
      <c r="D21" s="65"/>
      <c r="E21" s="65"/>
      <c r="F21" s="66"/>
      <c r="G21" s="67"/>
      <c r="H21" s="68">
        <f>SUM(H22:H23)</f>
        <v>0</v>
      </c>
      <c r="I21" s="68"/>
      <c r="J21" s="68">
        <f>SUM(J22:J23)</f>
        <v>31524.57</v>
      </c>
      <c r="K21" s="67"/>
      <c r="L21" s="68">
        <f>SUM(L22:L23)</f>
        <v>31524.57</v>
      </c>
    </row>
    <row r="22" spans="1:12" ht="22.5">
      <c r="A22" s="56" t="s">
        <v>49</v>
      </c>
      <c r="B22" s="57" t="s">
        <v>50</v>
      </c>
      <c r="C22" s="56" t="s">
        <v>51</v>
      </c>
      <c r="D22" s="58" t="s">
        <v>52</v>
      </c>
      <c r="E22" s="58" t="s">
        <v>53</v>
      </c>
      <c r="F22" s="59">
        <v>175</v>
      </c>
      <c r="G22" s="60">
        <v>0</v>
      </c>
      <c r="H22" s="60">
        <f>TRUNC(F22*G22,2)</f>
        <v>0</v>
      </c>
      <c r="I22" s="60">
        <v>84.96</v>
      </c>
      <c r="J22" s="60">
        <f>TRUNC(F22*I22,2)</f>
        <v>14868</v>
      </c>
      <c r="K22" s="60">
        <f>TRUNC(G22+I22,2)</f>
        <v>84.96</v>
      </c>
      <c r="L22" s="61">
        <f>TRUNC(F22*K22,2)</f>
        <v>14868</v>
      </c>
    </row>
    <row r="23" spans="1:12" ht="22.5">
      <c r="A23" s="56" t="s">
        <v>54</v>
      </c>
      <c r="B23" s="57" t="s">
        <v>55</v>
      </c>
      <c r="C23" s="56" t="s">
        <v>56</v>
      </c>
      <c r="D23" s="58" t="s">
        <v>52</v>
      </c>
      <c r="E23" s="58" t="s">
        <v>57</v>
      </c>
      <c r="F23" s="59">
        <v>3.5</v>
      </c>
      <c r="G23" s="60">
        <v>0</v>
      </c>
      <c r="H23" s="60">
        <f>TRUNC(F23*G23,2)</f>
        <v>0</v>
      </c>
      <c r="I23" s="60">
        <v>4759.0200000000004</v>
      </c>
      <c r="J23" s="60">
        <f>TRUNC(F23*I23,2)</f>
        <v>16656.57</v>
      </c>
      <c r="K23" s="60">
        <f>TRUNC(G23+I23,2)</f>
        <v>4759.0200000000004</v>
      </c>
      <c r="L23" s="61">
        <f>TRUNC(F23*K23,2)</f>
        <v>16656.57</v>
      </c>
    </row>
    <row r="24" spans="1:12">
      <c r="A24" s="69"/>
      <c r="B24" s="70">
        <v>2</v>
      </c>
      <c r="C24" s="71" t="s">
        <v>58</v>
      </c>
      <c r="D24" s="71"/>
      <c r="E24" s="71"/>
      <c r="F24" s="71"/>
      <c r="G24" s="72"/>
      <c r="H24" s="73">
        <f>H25+H40</f>
        <v>46485.42</v>
      </c>
      <c r="I24" s="72"/>
      <c r="J24" s="73">
        <f>J25+J40</f>
        <v>9018.7099999999991</v>
      </c>
      <c r="K24" s="72"/>
      <c r="L24" s="73">
        <f>L25+L40</f>
        <v>55504.17</v>
      </c>
    </row>
    <row r="25" spans="1:12">
      <c r="A25" s="74"/>
      <c r="B25" s="75" t="s">
        <v>59</v>
      </c>
      <c r="C25" s="76" t="s">
        <v>60</v>
      </c>
      <c r="D25" s="76"/>
      <c r="E25" s="76"/>
      <c r="F25" s="76"/>
      <c r="G25" s="77"/>
      <c r="H25" s="78">
        <f>SUM(H26:H39)</f>
        <v>9533.11</v>
      </c>
      <c r="I25" s="77"/>
      <c r="J25" s="78">
        <f>SUM(J26:J39)</f>
        <v>2295.37</v>
      </c>
      <c r="K25" s="77"/>
      <c r="L25" s="78">
        <f>SUM(L26:L39)</f>
        <v>11828.489999999998</v>
      </c>
    </row>
    <row r="26" spans="1:12" ht="33.75">
      <c r="A26" s="56" t="s">
        <v>61</v>
      </c>
      <c r="B26" s="57" t="s">
        <v>62</v>
      </c>
      <c r="C26" s="56" t="s">
        <v>63</v>
      </c>
      <c r="D26" s="58" t="s">
        <v>29</v>
      </c>
      <c r="E26" s="58" t="s">
        <v>38</v>
      </c>
      <c r="F26" s="59">
        <v>27</v>
      </c>
      <c r="G26" s="60">
        <v>7.32</v>
      </c>
      <c r="H26" s="60">
        <f t="shared" ref="H26:H39" si="0">TRUNC(F26*G26,2)</f>
        <v>197.64</v>
      </c>
      <c r="I26" s="60">
        <v>0.94</v>
      </c>
      <c r="J26" s="60">
        <f t="shared" ref="J26:J39" si="1">TRUNC(F26*I26,2)</f>
        <v>25.38</v>
      </c>
      <c r="K26" s="60">
        <f t="shared" ref="K26:K39" si="2">TRUNC(G26+I26,2)</f>
        <v>8.26</v>
      </c>
      <c r="L26" s="61">
        <f t="shared" ref="L26:L39" si="3">TRUNC(F26*K26,2)</f>
        <v>223.02</v>
      </c>
    </row>
    <row r="27" spans="1:12" ht="33.75">
      <c r="A27" s="56" t="s">
        <v>64</v>
      </c>
      <c r="B27" s="57" t="s">
        <v>65</v>
      </c>
      <c r="C27" s="56" t="s">
        <v>66</v>
      </c>
      <c r="D27" s="58" t="s">
        <v>29</v>
      </c>
      <c r="E27" s="58" t="s">
        <v>38</v>
      </c>
      <c r="F27" s="59">
        <v>27</v>
      </c>
      <c r="G27" s="60">
        <v>14.55</v>
      </c>
      <c r="H27" s="60">
        <f t="shared" si="0"/>
        <v>392.85</v>
      </c>
      <c r="I27" s="60">
        <v>1.01</v>
      </c>
      <c r="J27" s="60">
        <f t="shared" si="1"/>
        <v>27.27</v>
      </c>
      <c r="K27" s="60">
        <f t="shared" si="2"/>
        <v>15.56</v>
      </c>
      <c r="L27" s="61">
        <f t="shared" si="3"/>
        <v>420.12</v>
      </c>
    </row>
    <row r="28" spans="1:12" ht="22.5">
      <c r="A28" s="56" t="s">
        <v>67</v>
      </c>
      <c r="B28" s="57" t="s">
        <v>68</v>
      </c>
      <c r="C28" s="56" t="s">
        <v>69</v>
      </c>
      <c r="D28" s="58" t="s">
        <v>34</v>
      </c>
      <c r="E28" s="58" t="s">
        <v>42</v>
      </c>
      <c r="F28" s="59">
        <v>24</v>
      </c>
      <c r="G28" s="60">
        <v>1.57</v>
      </c>
      <c r="H28" s="60">
        <f t="shared" si="0"/>
        <v>37.68</v>
      </c>
      <c r="I28" s="60">
        <v>0</v>
      </c>
      <c r="J28" s="60">
        <f t="shared" si="1"/>
        <v>0</v>
      </c>
      <c r="K28" s="60">
        <f t="shared" si="2"/>
        <v>1.57</v>
      </c>
      <c r="L28" s="61">
        <f t="shared" si="3"/>
        <v>37.68</v>
      </c>
    </row>
    <row r="29" spans="1:12" ht="22.5">
      <c r="A29" s="56" t="s">
        <v>70</v>
      </c>
      <c r="B29" s="57" t="s">
        <v>71</v>
      </c>
      <c r="C29" s="56" t="s">
        <v>72</v>
      </c>
      <c r="D29" s="58" t="s">
        <v>34</v>
      </c>
      <c r="E29" s="58" t="s">
        <v>73</v>
      </c>
      <c r="F29" s="59">
        <v>48.3</v>
      </c>
      <c r="G29" s="60">
        <v>14.87</v>
      </c>
      <c r="H29" s="60">
        <f t="shared" si="0"/>
        <v>718.22</v>
      </c>
      <c r="I29" s="60">
        <v>0</v>
      </c>
      <c r="J29" s="60">
        <f t="shared" si="1"/>
        <v>0</v>
      </c>
      <c r="K29" s="60">
        <f t="shared" si="2"/>
        <v>14.87</v>
      </c>
      <c r="L29" s="61">
        <f t="shared" si="3"/>
        <v>718.22</v>
      </c>
    </row>
    <row r="30" spans="1:12" ht="22.5">
      <c r="A30" s="56" t="s">
        <v>74</v>
      </c>
      <c r="B30" s="57" t="s">
        <v>75</v>
      </c>
      <c r="C30" s="56" t="s">
        <v>76</v>
      </c>
      <c r="D30" s="58" t="s">
        <v>34</v>
      </c>
      <c r="E30" s="58" t="s">
        <v>73</v>
      </c>
      <c r="F30" s="59">
        <v>65.28</v>
      </c>
      <c r="G30" s="60">
        <v>14.87</v>
      </c>
      <c r="H30" s="60">
        <f t="shared" si="0"/>
        <v>970.71</v>
      </c>
      <c r="I30" s="60">
        <v>0</v>
      </c>
      <c r="J30" s="60">
        <f t="shared" si="1"/>
        <v>0</v>
      </c>
      <c r="K30" s="60">
        <f t="shared" si="2"/>
        <v>14.87</v>
      </c>
      <c r="L30" s="61">
        <f t="shared" si="3"/>
        <v>970.71</v>
      </c>
    </row>
    <row r="31" spans="1:12" ht="22.5">
      <c r="A31" s="56" t="s">
        <v>77</v>
      </c>
      <c r="B31" s="57" t="s">
        <v>78</v>
      </c>
      <c r="C31" s="56" t="s">
        <v>79</v>
      </c>
      <c r="D31" s="58" t="s">
        <v>34</v>
      </c>
      <c r="E31" s="58" t="s">
        <v>73</v>
      </c>
      <c r="F31" s="59">
        <v>187.38</v>
      </c>
      <c r="G31" s="60">
        <v>14.87</v>
      </c>
      <c r="H31" s="60">
        <f t="shared" si="0"/>
        <v>2786.34</v>
      </c>
      <c r="I31" s="60">
        <v>0</v>
      </c>
      <c r="J31" s="60">
        <f t="shared" si="1"/>
        <v>0</v>
      </c>
      <c r="K31" s="60">
        <f t="shared" si="2"/>
        <v>14.87</v>
      </c>
      <c r="L31" s="61">
        <f t="shared" si="3"/>
        <v>2786.34</v>
      </c>
    </row>
    <row r="32" spans="1:12" ht="22.5">
      <c r="A32" s="56" t="s">
        <v>80</v>
      </c>
      <c r="B32" s="57" t="s">
        <v>81</v>
      </c>
      <c r="C32" s="56" t="s">
        <v>82</v>
      </c>
      <c r="D32" s="58" t="s">
        <v>34</v>
      </c>
      <c r="E32" s="58" t="s">
        <v>73</v>
      </c>
      <c r="F32" s="59">
        <v>21.24</v>
      </c>
      <c r="G32" s="60">
        <v>14.87</v>
      </c>
      <c r="H32" s="60">
        <f t="shared" si="0"/>
        <v>315.83</v>
      </c>
      <c r="I32" s="60">
        <v>0</v>
      </c>
      <c r="J32" s="60">
        <f t="shared" si="1"/>
        <v>0</v>
      </c>
      <c r="K32" s="60">
        <f t="shared" si="2"/>
        <v>14.87</v>
      </c>
      <c r="L32" s="61">
        <f t="shared" si="3"/>
        <v>315.83</v>
      </c>
    </row>
    <row r="33" spans="1:12" ht="22.5">
      <c r="A33" s="56" t="s">
        <v>83</v>
      </c>
      <c r="B33" s="57" t="s">
        <v>84</v>
      </c>
      <c r="C33" s="56" t="s">
        <v>85</v>
      </c>
      <c r="D33" s="58" t="s">
        <v>34</v>
      </c>
      <c r="E33" s="58" t="s">
        <v>73</v>
      </c>
      <c r="F33" s="59">
        <v>18</v>
      </c>
      <c r="G33" s="60">
        <v>14.87</v>
      </c>
      <c r="H33" s="60">
        <f t="shared" si="0"/>
        <v>267.66000000000003</v>
      </c>
      <c r="I33" s="60">
        <v>0</v>
      </c>
      <c r="J33" s="60">
        <f t="shared" si="1"/>
        <v>0</v>
      </c>
      <c r="K33" s="60">
        <f t="shared" si="2"/>
        <v>14.87</v>
      </c>
      <c r="L33" s="61">
        <f t="shared" si="3"/>
        <v>267.66000000000003</v>
      </c>
    </row>
    <row r="34" spans="1:12" ht="22.5">
      <c r="A34" s="56" t="s">
        <v>86</v>
      </c>
      <c r="B34" s="57" t="s">
        <v>87</v>
      </c>
      <c r="C34" s="56" t="s">
        <v>88</v>
      </c>
      <c r="D34" s="58" t="s">
        <v>34</v>
      </c>
      <c r="E34" s="58" t="s">
        <v>73</v>
      </c>
      <c r="F34" s="59">
        <v>8.4700000000000006</v>
      </c>
      <c r="G34" s="60">
        <v>14.87</v>
      </c>
      <c r="H34" s="60">
        <f t="shared" si="0"/>
        <v>125.94</v>
      </c>
      <c r="I34" s="60">
        <v>0</v>
      </c>
      <c r="J34" s="60">
        <f t="shared" si="1"/>
        <v>0</v>
      </c>
      <c r="K34" s="60">
        <f t="shared" si="2"/>
        <v>14.87</v>
      </c>
      <c r="L34" s="61">
        <f t="shared" si="3"/>
        <v>125.94</v>
      </c>
    </row>
    <row r="35" spans="1:12" ht="22.5">
      <c r="A35" s="56" t="s">
        <v>89</v>
      </c>
      <c r="B35" s="57" t="s">
        <v>90</v>
      </c>
      <c r="C35" s="56" t="s">
        <v>91</v>
      </c>
      <c r="D35" s="58" t="s">
        <v>34</v>
      </c>
      <c r="E35" s="58" t="s">
        <v>73</v>
      </c>
      <c r="F35" s="59">
        <v>3.2</v>
      </c>
      <c r="G35" s="60">
        <v>14.87</v>
      </c>
      <c r="H35" s="60">
        <f t="shared" si="0"/>
        <v>47.58</v>
      </c>
      <c r="I35" s="60">
        <v>0</v>
      </c>
      <c r="J35" s="60">
        <f t="shared" si="1"/>
        <v>0</v>
      </c>
      <c r="K35" s="60">
        <f t="shared" si="2"/>
        <v>14.87</v>
      </c>
      <c r="L35" s="61">
        <f t="shared" si="3"/>
        <v>47.58</v>
      </c>
    </row>
    <row r="36" spans="1:12" ht="22.5">
      <c r="A36" s="56" t="s">
        <v>92</v>
      </c>
      <c r="B36" s="57" t="s">
        <v>93</v>
      </c>
      <c r="C36" s="56" t="s">
        <v>94</v>
      </c>
      <c r="D36" s="58" t="s">
        <v>29</v>
      </c>
      <c r="E36" s="58" t="s">
        <v>53</v>
      </c>
      <c r="F36" s="59">
        <v>30</v>
      </c>
      <c r="G36" s="60">
        <v>4.59</v>
      </c>
      <c r="H36" s="60">
        <f t="shared" si="0"/>
        <v>137.69999999999999</v>
      </c>
      <c r="I36" s="60">
        <v>14.11</v>
      </c>
      <c r="J36" s="60">
        <f t="shared" si="1"/>
        <v>423.3</v>
      </c>
      <c r="K36" s="60">
        <f t="shared" si="2"/>
        <v>18.7</v>
      </c>
      <c r="L36" s="61">
        <f t="shared" si="3"/>
        <v>561</v>
      </c>
    </row>
    <row r="37" spans="1:12" ht="22.5">
      <c r="A37" s="56" t="s">
        <v>95</v>
      </c>
      <c r="B37" s="57" t="s">
        <v>96</v>
      </c>
      <c r="C37" s="56" t="s">
        <v>97</v>
      </c>
      <c r="D37" s="58" t="s">
        <v>29</v>
      </c>
      <c r="E37" s="58" t="s">
        <v>53</v>
      </c>
      <c r="F37" s="59">
        <v>30</v>
      </c>
      <c r="G37" s="60">
        <v>7.76</v>
      </c>
      <c r="H37" s="60">
        <f t="shared" si="0"/>
        <v>232.8</v>
      </c>
      <c r="I37" s="60">
        <v>14.78</v>
      </c>
      <c r="J37" s="60">
        <f t="shared" si="1"/>
        <v>443.4</v>
      </c>
      <c r="K37" s="60">
        <f t="shared" si="2"/>
        <v>22.54</v>
      </c>
      <c r="L37" s="61">
        <f t="shared" si="3"/>
        <v>676.2</v>
      </c>
    </row>
    <row r="38" spans="1:12" ht="67.5">
      <c r="A38" s="56" t="s">
        <v>98</v>
      </c>
      <c r="B38" s="57" t="s">
        <v>99</v>
      </c>
      <c r="C38" s="56" t="s">
        <v>100</v>
      </c>
      <c r="D38" s="58" t="s">
        <v>29</v>
      </c>
      <c r="E38" s="58" t="s">
        <v>38</v>
      </c>
      <c r="F38" s="59">
        <v>493.2</v>
      </c>
      <c r="G38" s="60">
        <v>5.39</v>
      </c>
      <c r="H38" s="60">
        <f t="shared" si="0"/>
        <v>2658.34</v>
      </c>
      <c r="I38" s="60">
        <v>2.79</v>
      </c>
      <c r="J38" s="60">
        <f t="shared" si="1"/>
        <v>1376.02</v>
      </c>
      <c r="K38" s="60">
        <f t="shared" si="2"/>
        <v>8.18</v>
      </c>
      <c r="L38" s="61">
        <f t="shared" si="3"/>
        <v>4034.37</v>
      </c>
    </row>
    <row r="39" spans="1:12" ht="22.5">
      <c r="A39" s="56" t="s">
        <v>101</v>
      </c>
      <c r="B39" s="57" t="s">
        <v>102</v>
      </c>
      <c r="C39" s="56" t="s">
        <v>103</v>
      </c>
      <c r="D39" s="58" t="s">
        <v>34</v>
      </c>
      <c r="E39" s="58" t="s">
        <v>104</v>
      </c>
      <c r="F39" s="59">
        <v>1</v>
      </c>
      <c r="G39" s="60">
        <v>643.82000000000005</v>
      </c>
      <c r="H39" s="60">
        <f t="shared" si="0"/>
        <v>643.82000000000005</v>
      </c>
      <c r="I39" s="60">
        <v>0</v>
      </c>
      <c r="J39" s="60">
        <f t="shared" si="1"/>
        <v>0</v>
      </c>
      <c r="K39" s="60">
        <f t="shared" si="2"/>
        <v>643.82000000000005</v>
      </c>
      <c r="L39" s="61">
        <f t="shared" si="3"/>
        <v>643.82000000000005</v>
      </c>
    </row>
    <row r="40" spans="1:12">
      <c r="A40" s="62"/>
      <c r="B40" s="63" t="s">
        <v>105</v>
      </c>
      <c r="C40" s="64" t="s">
        <v>106</v>
      </c>
      <c r="D40" s="65"/>
      <c r="E40" s="65"/>
      <c r="F40" s="66"/>
      <c r="G40" s="67"/>
      <c r="H40" s="68">
        <f>SUM(H41:H50)</f>
        <v>36952.31</v>
      </c>
      <c r="I40" s="68"/>
      <c r="J40" s="68">
        <f>SUM(J41:J50)</f>
        <v>6723.34</v>
      </c>
      <c r="K40" s="68"/>
      <c r="L40" s="68">
        <f>SUM(L41:L50)</f>
        <v>43675.68</v>
      </c>
    </row>
    <row r="41" spans="1:12" ht="33.75">
      <c r="A41" s="56" t="s">
        <v>107</v>
      </c>
      <c r="B41" s="57" t="s">
        <v>108</v>
      </c>
      <c r="C41" s="56" t="s">
        <v>109</v>
      </c>
      <c r="D41" s="58" t="s">
        <v>29</v>
      </c>
      <c r="E41" s="58" t="s">
        <v>42</v>
      </c>
      <c r="F41" s="59">
        <v>1</v>
      </c>
      <c r="G41" s="60">
        <v>2294.19</v>
      </c>
      <c r="H41" s="60">
        <f t="shared" ref="H41:H50" si="4">TRUNC(F41*G41,2)</f>
        <v>2294.19</v>
      </c>
      <c r="I41" s="60">
        <v>1054.01</v>
      </c>
      <c r="J41" s="60">
        <f t="shared" ref="J41:J50" si="5">TRUNC(F41*I41,2)</f>
        <v>1054.01</v>
      </c>
      <c r="K41" s="60">
        <f t="shared" ref="K41:K50" si="6">TRUNC(G41+I41,2)</f>
        <v>3348.2</v>
      </c>
      <c r="L41" s="61">
        <f t="shared" ref="L41:L50" si="7">TRUNC(F41*K41,2)</f>
        <v>3348.2</v>
      </c>
    </row>
    <row r="42" spans="1:12" ht="22.5">
      <c r="A42" s="56" t="s">
        <v>110</v>
      </c>
      <c r="B42" s="57" t="s">
        <v>111</v>
      </c>
      <c r="C42" s="56" t="s">
        <v>112</v>
      </c>
      <c r="D42" s="58" t="s">
        <v>29</v>
      </c>
      <c r="E42" s="58" t="s">
        <v>113</v>
      </c>
      <c r="F42" s="59">
        <v>48</v>
      </c>
      <c r="G42" s="60">
        <v>0.79</v>
      </c>
      <c r="H42" s="60">
        <f t="shared" si="4"/>
        <v>37.92</v>
      </c>
      <c r="I42" s="60">
        <v>1.1599999999999999</v>
      </c>
      <c r="J42" s="60">
        <f t="shared" si="5"/>
        <v>55.68</v>
      </c>
      <c r="K42" s="60">
        <f t="shared" si="6"/>
        <v>1.95</v>
      </c>
      <c r="L42" s="61">
        <f t="shared" si="7"/>
        <v>93.6</v>
      </c>
    </row>
    <row r="43" spans="1:12" ht="33.75">
      <c r="A43" s="56" t="s">
        <v>114</v>
      </c>
      <c r="B43" s="57" t="s">
        <v>115</v>
      </c>
      <c r="C43" s="56" t="s">
        <v>116</v>
      </c>
      <c r="D43" s="58" t="s">
        <v>29</v>
      </c>
      <c r="E43" s="58" t="s">
        <v>38</v>
      </c>
      <c r="F43" s="59">
        <v>443.15</v>
      </c>
      <c r="G43" s="60">
        <v>49.76</v>
      </c>
      <c r="H43" s="60">
        <f t="shared" si="4"/>
        <v>22051.14</v>
      </c>
      <c r="I43" s="60">
        <v>3.49</v>
      </c>
      <c r="J43" s="60">
        <f t="shared" si="5"/>
        <v>1546.59</v>
      </c>
      <c r="K43" s="60">
        <f t="shared" si="6"/>
        <v>53.25</v>
      </c>
      <c r="L43" s="61">
        <f t="shared" si="7"/>
        <v>23597.73</v>
      </c>
    </row>
    <row r="44" spans="1:12" ht="33.75">
      <c r="A44" s="56" t="s">
        <v>117</v>
      </c>
      <c r="B44" s="57" t="s">
        <v>118</v>
      </c>
      <c r="C44" s="56" t="s">
        <v>119</v>
      </c>
      <c r="D44" s="58" t="s">
        <v>29</v>
      </c>
      <c r="E44" s="58" t="s">
        <v>38</v>
      </c>
      <c r="F44" s="59">
        <v>71.45</v>
      </c>
      <c r="G44" s="60">
        <v>10.76</v>
      </c>
      <c r="H44" s="60">
        <f t="shared" si="4"/>
        <v>768.8</v>
      </c>
      <c r="I44" s="60">
        <v>3.49</v>
      </c>
      <c r="J44" s="60">
        <f t="shared" si="5"/>
        <v>249.36</v>
      </c>
      <c r="K44" s="60">
        <f t="shared" si="6"/>
        <v>14.25</v>
      </c>
      <c r="L44" s="61">
        <f t="shared" si="7"/>
        <v>1018.16</v>
      </c>
    </row>
    <row r="45" spans="1:12" ht="22.5">
      <c r="A45" s="56" t="s">
        <v>120</v>
      </c>
      <c r="B45" s="57" t="s">
        <v>121</v>
      </c>
      <c r="C45" s="56" t="s">
        <v>122</v>
      </c>
      <c r="D45" s="58" t="s">
        <v>29</v>
      </c>
      <c r="E45" s="58" t="s">
        <v>113</v>
      </c>
      <c r="F45" s="59">
        <v>27.44</v>
      </c>
      <c r="G45" s="60">
        <v>61.24</v>
      </c>
      <c r="H45" s="60">
        <f t="shared" si="4"/>
        <v>1680.42</v>
      </c>
      <c r="I45" s="60">
        <v>2.62</v>
      </c>
      <c r="J45" s="60">
        <f t="shared" si="5"/>
        <v>71.89</v>
      </c>
      <c r="K45" s="60">
        <f t="shared" si="6"/>
        <v>63.86</v>
      </c>
      <c r="L45" s="61">
        <f t="shared" si="7"/>
        <v>1752.31</v>
      </c>
    </row>
    <row r="46" spans="1:12" ht="33.75">
      <c r="A46" s="56" t="s">
        <v>123</v>
      </c>
      <c r="B46" s="57" t="s">
        <v>124</v>
      </c>
      <c r="C46" s="56" t="s">
        <v>125</v>
      </c>
      <c r="D46" s="58" t="s">
        <v>29</v>
      </c>
      <c r="E46" s="58" t="s">
        <v>113</v>
      </c>
      <c r="F46" s="59">
        <v>11.78</v>
      </c>
      <c r="G46" s="60">
        <v>116.34</v>
      </c>
      <c r="H46" s="60">
        <f t="shared" si="4"/>
        <v>1370.48</v>
      </c>
      <c r="I46" s="60">
        <v>15.15</v>
      </c>
      <c r="J46" s="60">
        <f t="shared" si="5"/>
        <v>178.46</v>
      </c>
      <c r="K46" s="60">
        <f t="shared" si="6"/>
        <v>131.49</v>
      </c>
      <c r="L46" s="61">
        <f t="shared" si="7"/>
        <v>1548.95</v>
      </c>
    </row>
    <row r="47" spans="1:12" ht="22.5">
      <c r="A47" s="56" t="s">
        <v>126</v>
      </c>
      <c r="B47" s="57" t="s">
        <v>127</v>
      </c>
      <c r="C47" s="56" t="s">
        <v>128</v>
      </c>
      <c r="D47" s="58" t="s">
        <v>29</v>
      </c>
      <c r="E47" s="58" t="s">
        <v>38</v>
      </c>
      <c r="F47" s="59">
        <v>510.32</v>
      </c>
      <c r="G47" s="60">
        <v>1.1200000000000001</v>
      </c>
      <c r="H47" s="60">
        <f t="shared" si="4"/>
        <v>571.54999999999995</v>
      </c>
      <c r="I47" s="60">
        <v>1.72</v>
      </c>
      <c r="J47" s="60">
        <f t="shared" si="5"/>
        <v>877.75</v>
      </c>
      <c r="K47" s="60">
        <f t="shared" si="6"/>
        <v>2.84</v>
      </c>
      <c r="L47" s="61">
        <f t="shared" si="7"/>
        <v>1449.3</v>
      </c>
    </row>
    <row r="48" spans="1:12" ht="33.75">
      <c r="A48" s="56" t="s">
        <v>129</v>
      </c>
      <c r="B48" s="57" t="s">
        <v>130</v>
      </c>
      <c r="C48" s="56" t="s">
        <v>131</v>
      </c>
      <c r="D48" s="58" t="s">
        <v>29</v>
      </c>
      <c r="E48" s="58" t="s">
        <v>38</v>
      </c>
      <c r="F48" s="59">
        <v>67.209999999999994</v>
      </c>
      <c r="G48" s="60">
        <v>70.61</v>
      </c>
      <c r="H48" s="60">
        <f t="shared" si="4"/>
        <v>4745.6899999999996</v>
      </c>
      <c r="I48" s="60">
        <v>17.579999999999998</v>
      </c>
      <c r="J48" s="60">
        <f t="shared" si="5"/>
        <v>1181.55</v>
      </c>
      <c r="K48" s="60">
        <f t="shared" si="6"/>
        <v>88.19</v>
      </c>
      <c r="L48" s="61">
        <f t="shared" si="7"/>
        <v>5927.24</v>
      </c>
    </row>
    <row r="49" spans="1:12" ht="33.75">
      <c r="A49" s="56" t="s">
        <v>132</v>
      </c>
      <c r="B49" s="57" t="s">
        <v>133</v>
      </c>
      <c r="C49" s="56" t="s">
        <v>134</v>
      </c>
      <c r="D49" s="58" t="s">
        <v>29</v>
      </c>
      <c r="E49" s="58" t="s">
        <v>113</v>
      </c>
      <c r="F49" s="59">
        <v>9.1</v>
      </c>
      <c r="G49" s="60">
        <v>29.49</v>
      </c>
      <c r="H49" s="60">
        <f t="shared" si="4"/>
        <v>268.35000000000002</v>
      </c>
      <c r="I49" s="60">
        <v>3.53</v>
      </c>
      <c r="J49" s="60">
        <f t="shared" si="5"/>
        <v>32.119999999999997</v>
      </c>
      <c r="K49" s="60">
        <f t="shared" si="6"/>
        <v>33.020000000000003</v>
      </c>
      <c r="L49" s="61">
        <f t="shared" si="7"/>
        <v>300.48</v>
      </c>
    </row>
    <row r="50" spans="1:12" ht="22.5">
      <c r="A50" s="56" t="s">
        <v>135</v>
      </c>
      <c r="B50" s="57" t="s">
        <v>136</v>
      </c>
      <c r="C50" s="56" t="s">
        <v>137</v>
      </c>
      <c r="D50" s="58" t="s">
        <v>29</v>
      </c>
      <c r="E50" s="58" t="s">
        <v>113</v>
      </c>
      <c r="F50" s="59">
        <v>123.2</v>
      </c>
      <c r="G50" s="60">
        <v>25.68</v>
      </c>
      <c r="H50" s="60">
        <f t="shared" si="4"/>
        <v>3163.77</v>
      </c>
      <c r="I50" s="60">
        <v>11.98</v>
      </c>
      <c r="J50" s="60">
        <f t="shared" si="5"/>
        <v>1475.93</v>
      </c>
      <c r="K50" s="60">
        <f t="shared" si="6"/>
        <v>37.659999999999997</v>
      </c>
      <c r="L50" s="61">
        <f t="shared" si="7"/>
        <v>4639.71</v>
      </c>
    </row>
    <row r="51" spans="1:12" ht="12.75" customHeight="1">
      <c r="A51" s="69"/>
      <c r="B51" s="79">
        <v>3</v>
      </c>
      <c r="C51" s="71" t="s">
        <v>138</v>
      </c>
      <c r="D51" s="71"/>
      <c r="E51" s="71"/>
      <c r="F51" s="71"/>
      <c r="G51" s="72"/>
      <c r="H51" s="73">
        <f>H52+H74+H91+H97+H111+H117+H101+H138+H159+H161+H173+H180+H251+H285+H317</f>
        <v>171596.13</v>
      </c>
      <c r="I51" s="72"/>
      <c r="J51" s="73">
        <f>J52+J74+J91+J97+J101+J111+J117+J138+J159+J161+J173+J180+J251+J285+J317</f>
        <v>54580.2</v>
      </c>
      <c r="K51" s="72"/>
      <c r="L51" s="73">
        <f>L52+L74+L91+L97+L101+L111+L117+L138+L159+L161+L173+L180+L251+L285+L317</f>
        <v>226176.70000000004</v>
      </c>
    </row>
    <row r="52" spans="1:12">
      <c r="A52" s="80"/>
      <c r="B52" s="80" t="s">
        <v>139</v>
      </c>
      <c r="C52" s="76" t="s">
        <v>140</v>
      </c>
      <c r="D52" s="76"/>
      <c r="E52" s="76"/>
      <c r="F52" s="76"/>
      <c r="G52" s="77"/>
      <c r="H52" s="78">
        <f>SUM(H53:H73)</f>
        <v>2623.0899999999992</v>
      </c>
      <c r="I52" s="77"/>
      <c r="J52" s="78">
        <f>SUM(J53:J73)</f>
        <v>4609.67</v>
      </c>
      <c r="K52" s="77"/>
      <c r="L52" s="78">
        <f>SUM(L53:L73)</f>
        <v>7232.82</v>
      </c>
    </row>
    <row r="53" spans="1:12" ht="22.5">
      <c r="A53" s="56" t="s">
        <v>141</v>
      </c>
      <c r="B53" s="57" t="s">
        <v>142</v>
      </c>
      <c r="C53" s="56" t="s">
        <v>143</v>
      </c>
      <c r="D53" s="58" t="s">
        <v>29</v>
      </c>
      <c r="E53" s="58" t="s">
        <v>38</v>
      </c>
      <c r="F53" s="59">
        <v>51.31</v>
      </c>
      <c r="G53" s="60">
        <v>0</v>
      </c>
      <c r="H53" s="60">
        <f t="shared" ref="H53:H73" si="8">TRUNC(F53*G53,2)</f>
        <v>0</v>
      </c>
      <c r="I53" s="60">
        <v>10.78</v>
      </c>
      <c r="J53" s="60">
        <f t="shared" ref="J53:J73" si="9">TRUNC(F53*I53,2)</f>
        <v>553.12</v>
      </c>
      <c r="K53" s="60">
        <f t="shared" ref="K53:K73" si="10">TRUNC(G53+I53,2)</f>
        <v>10.78</v>
      </c>
      <c r="L53" s="61">
        <f t="shared" ref="L53:L73" si="11">TRUNC(F53*K53,2)</f>
        <v>553.12</v>
      </c>
    </row>
    <row r="54" spans="1:12" ht="22.5">
      <c r="A54" s="56" t="s">
        <v>144</v>
      </c>
      <c r="B54" s="57" t="s">
        <v>145</v>
      </c>
      <c r="C54" s="56" t="s">
        <v>146</v>
      </c>
      <c r="D54" s="58" t="s">
        <v>29</v>
      </c>
      <c r="E54" s="58" t="s">
        <v>38</v>
      </c>
      <c r="F54" s="59">
        <v>4.2</v>
      </c>
      <c r="G54" s="60">
        <v>7.39</v>
      </c>
      <c r="H54" s="60">
        <f t="shared" si="8"/>
        <v>31.03</v>
      </c>
      <c r="I54" s="60">
        <v>11.1</v>
      </c>
      <c r="J54" s="60">
        <f t="shared" si="9"/>
        <v>46.62</v>
      </c>
      <c r="K54" s="60">
        <f t="shared" si="10"/>
        <v>18.489999999999998</v>
      </c>
      <c r="L54" s="61">
        <f t="shared" si="11"/>
        <v>77.650000000000006</v>
      </c>
    </row>
    <row r="55" spans="1:12" ht="22.5">
      <c r="A55" s="56" t="s">
        <v>147</v>
      </c>
      <c r="B55" s="57" t="s">
        <v>148</v>
      </c>
      <c r="C55" s="56" t="s">
        <v>149</v>
      </c>
      <c r="D55" s="58" t="s">
        <v>29</v>
      </c>
      <c r="E55" s="58" t="s">
        <v>38</v>
      </c>
      <c r="F55" s="59">
        <v>5</v>
      </c>
      <c r="G55" s="60">
        <v>0</v>
      </c>
      <c r="H55" s="60">
        <f t="shared" si="8"/>
        <v>0</v>
      </c>
      <c r="I55" s="60">
        <v>6.47</v>
      </c>
      <c r="J55" s="60">
        <f t="shared" si="9"/>
        <v>32.35</v>
      </c>
      <c r="K55" s="60">
        <f t="shared" si="10"/>
        <v>6.47</v>
      </c>
      <c r="L55" s="61">
        <f t="shared" si="11"/>
        <v>32.35</v>
      </c>
    </row>
    <row r="56" spans="1:12" ht="22.5">
      <c r="A56" s="56" t="s">
        <v>150</v>
      </c>
      <c r="B56" s="57" t="s">
        <v>151</v>
      </c>
      <c r="C56" s="56" t="s">
        <v>152</v>
      </c>
      <c r="D56" s="58" t="s">
        <v>29</v>
      </c>
      <c r="E56" s="58" t="s">
        <v>38</v>
      </c>
      <c r="F56" s="59">
        <v>9.2200000000000006</v>
      </c>
      <c r="G56" s="60">
        <v>0</v>
      </c>
      <c r="H56" s="60">
        <f t="shared" si="8"/>
        <v>0</v>
      </c>
      <c r="I56" s="60">
        <v>4.66</v>
      </c>
      <c r="J56" s="60">
        <f t="shared" si="9"/>
        <v>42.96</v>
      </c>
      <c r="K56" s="60">
        <f t="shared" si="10"/>
        <v>4.66</v>
      </c>
      <c r="L56" s="61">
        <f t="shared" si="11"/>
        <v>42.96</v>
      </c>
    </row>
    <row r="57" spans="1:12" ht="22.5">
      <c r="A57" s="56" t="s">
        <v>153</v>
      </c>
      <c r="B57" s="57" t="s">
        <v>154</v>
      </c>
      <c r="C57" s="56" t="s">
        <v>155</v>
      </c>
      <c r="D57" s="58" t="s">
        <v>29</v>
      </c>
      <c r="E57" s="58" t="s">
        <v>42</v>
      </c>
      <c r="F57" s="59">
        <v>4</v>
      </c>
      <c r="G57" s="60">
        <v>0</v>
      </c>
      <c r="H57" s="60">
        <f t="shared" si="8"/>
        <v>0</v>
      </c>
      <c r="I57" s="60">
        <v>11.75</v>
      </c>
      <c r="J57" s="60">
        <f t="shared" si="9"/>
        <v>47</v>
      </c>
      <c r="K57" s="60">
        <f t="shared" si="10"/>
        <v>11.75</v>
      </c>
      <c r="L57" s="61">
        <f t="shared" si="11"/>
        <v>47</v>
      </c>
    </row>
    <row r="58" spans="1:12" ht="22.5">
      <c r="A58" s="56" t="s">
        <v>156</v>
      </c>
      <c r="B58" s="57" t="s">
        <v>157</v>
      </c>
      <c r="C58" s="56" t="s">
        <v>158</v>
      </c>
      <c r="D58" s="58" t="s">
        <v>52</v>
      </c>
      <c r="E58" s="58" t="s">
        <v>53</v>
      </c>
      <c r="F58" s="59">
        <v>8</v>
      </c>
      <c r="G58" s="60">
        <v>0</v>
      </c>
      <c r="H58" s="60">
        <f t="shared" si="8"/>
        <v>0</v>
      </c>
      <c r="I58" s="60">
        <v>9.6199999999999992</v>
      </c>
      <c r="J58" s="60">
        <f t="shared" si="9"/>
        <v>76.959999999999994</v>
      </c>
      <c r="K58" s="60">
        <f t="shared" si="10"/>
        <v>9.6199999999999992</v>
      </c>
      <c r="L58" s="61">
        <f t="shared" si="11"/>
        <v>76.959999999999994</v>
      </c>
    </row>
    <row r="59" spans="1:12" ht="22.5">
      <c r="A59" s="56" t="s">
        <v>159</v>
      </c>
      <c r="B59" s="57" t="s">
        <v>160</v>
      </c>
      <c r="C59" s="56" t="s">
        <v>161</v>
      </c>
      <c r="D59" s="58" t="s">
        <v>29</v>
      </c>
      <c r="E59" s="58" t="s">
        <v>38</v>
      </c>
      <c r="F59" s="59">
        <v>7.29</v>
      </c>
      <c r="G59" s="60">
        <v>7.62</v>
      </c>
      <c r="H59" s="60">
        <f t="shared" si="8"/>
        <v>55.54</v>
      </c>
      <c r="I59" s="60">
        <v>9.48</v>
      </c>
      <c r="J59" s="60">
        <f t="shared" si="9"/>
        <v>69.099999999999994</v>
      </c>
      <c r="K59" s="60">
        <f t="shared" si="10"/>
        <v>17.100000000000001</v>
      </c>
      <c r="L59" s="61">
        <f t="shared" si="11"/>
        <v>124.65</v>
      </c>
    </row>
    <row r="60" spans="1:12" ht="22.5">
      <c r="A60" s="56" t="s">
        <v>162</v>
      </c>
      <c r="B60" s="57" t="s">
        <v>163</v>
      </c>
      <c r="C60" s="56" t="s">
        <v>164</v>
      </c>
      <c r="D60" s="58" t="s">
        <v>29</v>
      </c>
      <c r="E60" s="58" t="s">
        <v>30</v>
      </c>
      <c r="F60" s="59">
        <v>0.94</v>
      </c>
      <c r="G60" s="60">
        <v>19.47</v>
      </c>
      <c r="H60" s="60">
        <f t="shared" si="8"/>
        <v>18.3</v>
      </c>
      <c r="I60" s="60">
        <v>25.39</v>
      </c>
      <c r="J60" s="60">
        <f t="shared" si="9"/>
        <v>23.86</v>
      </c>
      <c r="K60" s="60">
        <f t="shared" si="10"/>
        <v>44.86</v>
      </c>
      <c r="L60" s="61">
        <f t="shared" si="11"/>
        <v>42.16</v>
      </c>
    </row>
    <row r="61" spans="1:12" ht="22.5">
      <c r="A61" s="56" t="s">
        <v>165</v>
      </c>
      <c r="B61" s="57" t="s">
        <v>166</v>
      </c>
      <c r="C61" s="56" t="s">
        <v>167</v>
      </c>
      <c r="D61" s="58" t="s">
        <v>29</v>
      </c>
      <c r="E61" s="58" t="s">
        <v>30</v>
      </c>
      <c r="F61" s="59">
        <v>0.27</v>
      </c>
      <c r="G61" s="60">
        <v>36.6</v>
      </c>
      <c r="H61" s="60">
        <f t="shared" si="8"/>
        <v>9.8800000000000008</v>
      </c>
      <c r="I61" s="60">
        <v>47.72</v>
      </c>
      <c r="J61" s="60">
        <f t="shared" si="9"/>
        <v>12.88</v>
      </c>
      <c r="K61" s="60">
        <f t="shared" si="10"/>
        <v>84.32</v>
      </c>
      <c r="L61" s="61">
        <f t="shared" si="11"/>
        <v>22.76</v>
      </c>
    </row>
    <row r="62" spans="1:12" ht="22.5">
      <c r="A62" s="56" t="s">
        <v>168</v>
      </c>
      <c r="B62" s="57" t="s">
        <v>169</v>
      </c>
      <c r="C62" s="56" t="s">
        <v>170</v>
      </c>
      <c r="D62" s="58" t="s">
        <v>29</v>
      </c>
      <c r="E62" s="58" t="s">
        <v>113</v>
      </c>
      <c r="F62" s="59">
        <v>225.18</v>
      </c>
      <c r="G62" s="60">
        <v>0.86</v>
      </c>
      <c r="H62" s="60">
        <f t="shared" si="8"/>
        <v>193.65</v>
      </c>
      <c r="I62" s="60">
        <v>1.22</v>
      </c>
      <c r="J62" s="60">
        <f t="shared" si="9"/>
        <v>274.70999999999998</v>
      </c>
      <c r="K62" s="60">
        <f t="shared" si="10"/>
        <v>2.08</v>
      </c>
      <c r="L62" s="61">
        <f t="shared" si="11"/>
        <v>468.37</v>
      </c>
    </row>
    <row r="63" spans="1:12" ht="22.5">
      <c r="A63" s="56" t="s">
        <v>171</v>
      </c>
      <c r="B63" s="57" t="s">
        <v>172</v>
      </c>
      <c r="C63" s="56" t="s">
        <v>173</v>
      </c>
      <c r="D63" s="58" t="s">
        <v>29</v>
      </c>
      <c r="E63" s="58" t="s">
        <v>38</v>
      </c>
      <c r="F63" s="59">
        <v>44.61</v>
      </c>
      <c r="G63" s="60">
        <v>3.25</v>
      </c>
      <c r="H63" s="60">
        <f t="shared" si="8"/>
        <v>144.97999999999999</v>
      </c>
      <c r="I63" s="60">
        <v>4.59</v>
      </c>
      <c r="J63" s="60">
        <f t="shared" si="9"/>
        <v>204.75</v>
      </c>
      <c r="K63" s="60">
        <f t="shared" si="10"/>
        <v>7.84</v>
      </c>
      <c r="L63" s="61">
        <f t="shared" si="11"/>
        <v>349.74</v>
      </c>
    </row>
    <row r="64" spans="1:12" ht="33.75">
      <c r="A64" s="56" t="s">
        <v>174</v>
      </c>
      <c r="B64" s="57" t="s">
        <v>175</v>
      </c>
      <c r="C64" s="56" t="s">
        <v>176</v>
      </c>
      <c r="D64" s="58" t="s">
        <v>29</v>
      </c>
      <c r="E64" s="58" t="s">
        <v>38</v>
      </c>
      <c r="F64" s="59">
        <v>320.37</v>
      </c>
      <c r="G64" s="60">
        <v>4.03</v>
      </c>
      <c r="H64" s="60">
        <f t="shared" si="8"/>
        <v>1291.0899999999999</v>
      </c>
      <c r="I64" s="60">
        <v>5.98</v>
      </c>
      <c r="J64" s="60">
        <f t="shared" si="9"/>
        <v>1915.81</v>
      </c>
      <c r="K64" s="60">
        <f t="shared" si="10"/>
        <v>10.01</v>
      </c>
      <c r="L64" s="61">
        <f t="shared" si="11"/>
        <v>3206.9</v>
      </c>
    </row>
    <row r="65" spans="1:12" ht="22.5">
      <c r="A65" s="56" t="s">
        <v>177</v>
      </c>
      <c r="B65" s="57" t="s">
        <v>178</v>
      </c>
      <c r="C65" s="56" t="s">
        <v>179</v>
      </c>
      <c r="D65" s="58" t="s">
        <v>29</v>
      </c>
      <c r="E65" s="58" t="s">
        <v>38</v>
      </c>
      <c r="F65" s="59">
        <v>127.2</v>
      </c>
      <c r="G65" s="60">
        <v>3.72</v>
      </c>
      <c r="H65" s="60">
        <f t="shared" si="8"/>
        <v>473.18</v>
      </c>
      <c r="I65" s="60">
        <v>4.8899999999999997</v>
      </c>
      <c r="J65" s="60">
        <f t="shared" si="9"/>
        <v>622</v>
      </c>
      <c r="K65" s="60">
        <f t="shared" si="10"/>
        <v>8.61</v>
      </c>
      <c r="L65" s="61">
        <f t="shared" si="11"/>
        <v>1095.19</v>
      </c>
    </row>
    <row r="66" spans="1:12" ht="22.5">
      <c r="A66" s="56" t="s">
        <v>180</v>
      </c>
      <c r="B66" s="57" t="s">
        <v>181</v>
      </c>
      <c r="C66" s="56" t="s">
        <v>182</v>
      </c>
      <c r="D66" s="58" t="s">
        <v>29</v>
      </c>
      <c r="E66" s="58" t="s">
        <v>38</v>
      </c>
      <c r="F66" s="59">
        <v>53.83</v>
      </c>
      <c r="G66" s="60">
        <v>5.13</v>
      </c>
      <c r="H66" s="60">
        <f t="shared" si="8"/>
        <v>276.14</v>
      </c>
      <c r="I66" s="60">
        <v>9.1</v>
      </c>
      <c r="J66" s="60">
        <f t="shared" si="9"/>
        <v>489.85</v>
      </c>
      <c r="K66" s="60">
        <f t="shared" si="10"/>
        <v>14.23</v>
      </c>
      <c r="L66" s="61">
        <f t="shared" si="11"/>
        <v>766</v>
      </c>
    </row>
    <row r="67" spans="1:12" ht="22.5">
      <c r="A67" s="56" t="s">
        <v>183</v>
      </c>
      <c r="B67" s="57" t="s">
        <v>184</v>
      </c>
      <c r="C67" s="56" t="s">
        <v>185</v>
      </c>
      <c r="D67" s="58" t="s">
        <v>29</v>
      </c>
      <c r="E67" s="58" t="s">
        <v>38</v>
      </c>
      <c r="F67" s="59">
        <v>17.010000000000002</v>
      </c>
      <c r="G67" s="60">
        <v>2.99</v>
      </c>
      <c r="H67" s="60">
        <f t="shared" si="8"/>
        <v>50.85</v>
      </c>
      <c r="I67" s="60">
        <v>4.41</v>
      </c>
      <c r="J67" s="60">
        <f t="shared" si="9"/>
        <v>75.010000000000005</v>
      </c>
      <c r="K67" s="60">
        <f t="shared" si="10"/>
        <v>7.4</v>
      </c>
      <c r="L67" s="61">
        <f t="shared" si="11"/>
        <v>125.87</v>
      </c>
    </row>
    <row r="68" spans="1:12" ht="22.5">
      <c r="A68" s="56" t="s">
        <v>186</v>
      </c>
      <c r="B68" s="57" t="s">
        <v>187</v>
      </c>
      <c r="C68" s="56" t="s">
        <v>188</v>
      </c>
      <c r="D68" s="58" t="s">
        <v>29</v>
      </c>
      <c r="E68" s="58" t="s">
        <v>38</v>
      </c>
      <c r="F68" s="59">
        <v>4.54</v>
      </c>
      <c r="G68" s="60">
        <v>9.4</v>
      </c>
      <c r="H68" s="60">
        <f t="shared" si="8"/>
        <v>42.67</v>
      </c>
      <c r="I68" s="60">
        <v>12.21</v>
      </c>
      <c r="J68" s="60">
        <f t="shared" si="9"/>
        <v>55.43</v>
      </c>
      <c r="K68" s="60">
        <f t="shared" si="10"/>
        <v>21.61</v>
      </c>
      <c r="L68" s="61">
        <f t="shared" si="11"/>
        <v>98.1</v>
      </c>
    </row>
    <row r="69" spans="1:12" ht="22.5">
      <c r="A69" s="56" t="s">
        <v>189</v>
      </c>
      <c r="B69" s="57" t="s">
        <v>190</v>
      </c>
      <c r="C69" s="56" t="s">
        <v>191</v>
      </c>
      <c r="D69" s="58" t="s">
        <v>29</v>
      </c>
      <c r="E69" s="58" t="s">
        <v>42</v>
      </c>
      <c r="F69" s="59">
        <v>5</v>
      </c>
      <c r="G69" s="60">
        <v>3.89</v>
      </c>
      <c r="H69" s="60">
        <f t="shared" si="8"/>
        <v>19.45</v>
      </c>
      <c r="I69" s="60">
        <v>5.88</v>
      </c>
      <c r="J69" s="60">
        <f t="shared" si="9"/>
        <v>29.4</v>
      </c>
      <c r="K69" s="60">
        <f t="shared" si="10"/>
        <v>9.77</v>
      </c>
      <c r="L69" s="61">
        <f t="shared" si="11"/>
        <v>48.85</v>
      </c>
    </row>
    <row r="70" spans="1:12" ht="22.5">
      <c r="A70" s="56" t="s">
        <v>192</v>
      </c>
      <c r="B70" s="57" t="s">
        <v>193</v>
      </c>
      <c r="C70" s="56" t="s">
        <v>194</v>
      </c>
      <c r="D70" s="58" t="s">
        <v>29</v>
      </c>
      <c r="E70" s="58" t="s">
        <v>42</v>
      </c>
      <c r="F70" s="59">
        <v>1</v>
      </c>
      <c r="G70" s="60">
        <v>7.93</v>
      </c>
      <c r="H70" s="60">
        <f t="shared" si="8"/>
        <v>7.93</v>
      </c>
      <c r="I70" s="60">
        <v>11.98</v>
      </c>
      <c r="J70" s="60">
        <f t="shared" si="9"/>
        <v>11.98</v>
      </c>
      <c r="K70" s="60">
        <f t="shared" si="10"/>
        <v>19.91</v>
      </c>
      <c r="L70" s="61">
        <f t="shared" si="11"/>
        <v>19.91</v>
      </c>
    </row>
    <row r="71" spans="1:12" ht="22.5">
      <c r="A71" s="56" t="s">
        <v>195</v>
      </c>
      <c r="B71" s="57" t="s">
        <v>196</v>
      </c>
      <c r="C71" s="56" t="s">
        <v>197</v>
      </c>
      <c r="D71" s="58" t="s">
        <v>29</v>
      </c>
      <c r="E71" s="58" t="s">
        <v>42</v>
      </c>
      <c r="F71" s="59">
        <v>8</v>
      </c>
      <c r="G71" s="60">
        <v>0.49</v>
      </c>
      <c r="H71" s="60">
        <f t="shared" si="8"/>
        <v>3.92</v>
      </c>
      <c r="I71" s="60">
        <v>0.73</v>
      </c>
      <c r="J71" s="60">
        <f t="shared" si="9"/>
        <v>5.84</v>
      </c>
      <c r="K71" s="60">
        <f t="shared" si="10"/>
        <v>1.22</v>
      </c>
      <c r="L71" s="61">
        <f t="shared" si="11"/>
        <v>9.76</v>
      </c>
    </row>
    <row r="72" spans="1:12" ht="22.5">
      <c r="A72" s="56" t="s">
        <v>198</v>
      </c>
      <c r="B72" s="57" t="s">
        <v>199</v>
      </c>
      <c r="C72" s="56" t="s">
        <v>200</v>
      </c>
      <c r="D72" s="58" t="s">
        <v>29</v>
      </c>
      <c r="E72" s="58" t="s">
        <v>42</v>
      </c>
      <c r="F72" s="59">
        <v>4</v>
      </c>
      <c r="G72" s="60">
        <v>1.1200000000000001</v>
      </c>
      <c r="H72" s="60">
        <f t="shared" si="8"/>
        <v>4.4800000000000004</v>
      </c>
      <c r="I72" s="60">
        <v>1.69</v>
      </c>
      <c r="J72" s="60">
        <f t="shared" si="9"/>
        <v>6.76</v>
      </c>
      <c r="K72" s="60">
        <f t="shared" si="10"/>
        <v>2.81</v>
      </c>
      <c r="L72" s="61">
        <f t="shared" si="11"/>
        <v>11.24</v>
      </c>
    </row>
    <row r="73" spans="1:12" ht="22.5">
      <c r="A73" s="56" t="s">
        <v>201</v>
      </c>
      <c r="B73" s="57" t="s">
        <v>202</v>
      </c>
      <c r="C73" s="56" t="s">
        <v>203</v>
      </c>
      <c r="D73" s="58" t="s">
        <v>29</v>
      </c>
      <c r="E73" s="58" t="s">
        <v>38</v>
      </c>
      <c r="F73" s="59">
        <v>3.63</v>
      </c>
      <c r="G73" s="60">
        <v>0</v>
      </c>
      <c r="H73" s="60">
        <f t="shared" si="8"/>
        <v>0</v>
      </c>
      <c r="I73" s="60">
        <v>3.66</v>
      </c>
      <c r="J73" s="60">
        <f t="shared" si="9"/>
        <v>13.28</v>
      </c>
      <c r="K73" s="60">
        <f t="shared" si="10"/>
        <v>3.66</v>
      </c>
      <c r="L73" s="61">
        <f t="shared" si="11"/>
        <v>13.28</v>
      </c>
    </row>
    <row r="74" spans="1:12">
      <c r="A74" s="80"/>
      <c r="B74" s="80" t="s">
        <v>204</v>
      </c>
      <c r="C74" s="76" t="s">
        <v>205</v>
      </c>
      <c r="D74" s="76"/>
      <c r="E74" s="76"/>
      <c r="F74" s="76"/>
      <c r="G74" s="77"/>
      <c r="H74" s="78">
        <f>SUM(H75:H90)</f>
        <v>15927.4</v>
      </c>
      <c r="I74" s="77"/>
      <c r="J74" s="78">
        <f>SUM(J75:J90)</f>
        <v>4051.63</v>
      </c>
      <c r="K74" s="77"/>
      <c r="L74" s="78">
        <f>SUM(L75:L90)</f>
        <v>19979.099999999999</v>
      </c>
    </row>
    <row r="75" spans="1:12" ht="33.75">
      <c r="A75" s="56" t="s">
        <v>206</v>
      </c>
      <c r="B75" s="57" t="s">
        <v>207</v>
      </c>
      <c r="C75" s="56" t="s">
        <v>208</v>
      </c>
      <c r="D75" s="58" t="s">
        <v>29</v>
      </c>
      <c r="E75" s="58" t="s">
        <v>38</v>
      </c>
      <c r="F75" s="59">
        <v>4.2</v>
      </c>
      <c r="G75" s="60">
        <v>288.08</v>
      </c>
      <c r="H75" s="60">
        <f t="shared" ref="H75:H90" si="12">TRUNC(F75*G75,2)</f>
        <v>1209.93</v>
      </c>
      <c r="I75" s="60">
        <v>9.2899999999999991</v>
      </c>
      <c r="J75" s="60">
        <f t="shared" ref="J75:J90" si="13">TRUNC(F75*I75,2)</f>
        <v>39.01</v>
      </c>
      <c r="K75" s="60">
        <f t="shared" ref="K75:K90" si="14">TRUNC(G75+I75,2)</f>
        <v>297.37</v>
      </c>
      <c r="L75" s="61">
        <f t="shared" ref="L75:L90" si="15">TRUNC(F75*K75,2)</f>
        <v>1248.95</v>
      </c>
    </row>
    <row r="76" spans="1:12" ht="22.5">
      <c r="A76" s="56" t="s">
        <v>209</v>
      </c>
      <c r="B76" s="57" t="s">
        <v>210</v>
      </c>
      <c r="C76" s="56" t="s">
        <v>211</v>
      </c>
      <c r="D76" s="58" t="s">
        <v>29</v>
      </c>
      <c r="E76" s="58" t="s">
        <v>113</v>
      </c>
      <c r="F76" s="59">
        <v>428</v>
      </c>
      <c r="G76" s="60">
        <v>2.19</v>
      </c>
      <c r="H76" s="60">
        <f t="shared" si="12"/>
        <v>937.32</v>
      </c>
      <c r="I76" s="60">
        <v>0.67</v>
      </c>
      <c r="J76" s="60">
        <f t="shared" si="13"/>
        <v>286.76</v>
      </c>
      <c r="K76" s="60">
        <f t="shared" si="14"/>
        <v>2.86</v>
      </c>
      <c r="L76" s="61">
        <f t="shared" si="15"/>
        <v>1224.08</v>
      </c>
    </row>
    <row r="77" spans="1:12" ht="22.5">
      <c r="A77" s="56" t="s">
        <v>212</v>
      </c>
      <c r="B77" s="57" t="s">
        <v>213</v>
      </c>
      <c r="C77" s="56" t="s">
        <v>214</v>
      </c>
      <c r="D77" s="58" t="s">
        <v>29</v>
      </c>
      <c r="E77" s="58" t="s">
        <v>113</v>
      </c>
      <c r="F77" s="59">
        <v>10</v>
      </c>
      <c r="G77" s="60">
        <v>5.77</v>
      </c>
      <c r="H77" s="60">
        <f t="shared" si="12"/>
        <v>57.7</v>
      </c>
      <c r="I77" s="60">
        <v>6.74</v>
      </c>
      <c r="J77" s="60">
        <f t="shared" si="13"/>
        <v>67.400000000000006</v>
      </c>
      <c r="K77" s="60">
        <f t="shared" si="14"/>
        <v>12.51</v>
      </c>
      <c r="L77" s="61">
        <f t="shared" si="15"/>
        <v>125.1</v>
      </c>
    </row>
    <row r="78" spans="1:12" ht="22.5">
      <c r="A78" s="56" t="s">
        <v>215</v>
      </c>
      <c r="B78" s="57" t="s">
        <v>216</v>
      </c>
      <c r="C78" s="56" t="s">
        <v>217</v>
      </c>
      <c r="D78" s="58" t="s">
        <v>29</v>
      </c>
      <c r="E78" s="58" t="s">
        <v>113</v>
      </c>
      <c r="F78" s="59">
        <v>88.06</v>
      </c>
      <c r="G78" s="60">
        <v>0.2</v>
      </c>
      <c r="H78" s="60">
        <f t="shared" si="12"/>
        <v>17.61</v>
      </c>
      <c r="I78" s="60">
        <v>8.0500000000000007</v>
      </c>
      <c r="J78" s="60">
        <f t="shared" si="13"/>
        <v>708.88</v>
      </c>
      <c r="K78" s="60">
        <f t="shared" si="14"/>
        <v>8.25</v>
      </c>
      <c r="L78" s="61">
        <f t="shared" si="15"/>
        <v>726.49</v>
      </c>
    </row>
    <row r="79" spans="1:12" ht="33.75">
      <c r="A79" s="56" t="s">
        <v>218</v>
      </c>
      <c r="B79" s="57" t="s">
        <v>219</v>
      </c>
      <c r="C79" s="56" t="s">
        <v>220</v>
      </c>
      <c r="D79" s="58" t="s">
        <v>29</v>
      </c>
      <c r="E79" s="58" t="s">
        <v>38</v>
      </c>
      <c r="F79" s="59">
        <v>3.1</v>
      </c>
      <c r="G79" s="60">
        <v>89.77</v>
      </c>
      <c r="H79" s="60">
        <f t="shared" si="12"/>
        <v>278.27999999999997</v>
      </c>
      <c r="I79" s="60">
        <v>63.23</v>
      </c>
      <c r="J79" s="60">
        <f t="shared" si="13"/>
        <v>196.01</v>
      </c>
      <c r="K79" s="60">
        <f t="shared" si="14"/>
        <v>153</v>
      </c>
      <c r="L79" s="61">
        <f t="shared" si="15"/>
        <v>474.3</v>
      </c>
    </row>
    <row r="80" spans="1:12" ht="22.5">
      <c r="A80" s="56" t="s">
        <v>221</v>
      </c>
      <c r="B80" s="57" t="s">
        <v>222</v>
      </c>
      <c r="C80" s="56" t="s">
        <v>223</v>
      </c>
      <c r="D80" s="58" t="s">
        <v>52</v>
      </c>
      <c r="E80" s="58" t="s">
        <v>53</v>
      </c>
      <c r="F80" s="59">
        <v>16</v>
      </c>
      <c r="G80" s="60">
        <v>0</v>
      </c>
      <c r="H80" s="60">
        <f t="shared" si="12"/>
        <v>0</v>
      </c>
      <c r="I80" s="60">
        <v>13.21</v>
      </c>
      <c r="J80" s="60">
        <f t="shared" si="13"/>
        <v>211.36</v>
      </c>
      <c r="K80" s="60">
        <f t="shared" si="14"/>
        <v>13.21</v>
      </c>
      <c r="L80" s="61">
        <f t="shared" si="15"/>
        <v>211.36</v>
      </c>
    </row>
    <row r="81" spans="1:12" ht="22.5">
      <c r="A81" s="56" t="s">
        <v>224</v>
      </c>
      <c r="B81" s="57" t="s">
        <v>225</v>
      </c>
      <c r="C81" s="56" t="s">
        <v>226</v>
      </c>
      <c r="D81" s="58" t="s">
        <v>29</v>
      </c>
      <c r="E81" s="58" t="s">
        <v>38</v>
      </c>
      <c r="F81" s="59">
        <v>5.44</v>
      </c>
      <c r="G81" s="60">
        <v>16.600000000000001</v>
      </c>
      <c r="H81" s="60">
        <f t="shared" si="12"/>
        <v>90.3</v>
      </c>
      <c r="I81" s="60">
        <v>8.7200000000000006</v>
      </c>
      <c r="J81" s="60">
        <f t="shared" si="13"/>
        <v>47.43</v>
      </c>
      <c r="K81" s="60">
        <f t="shared" si="14"/>
        <v>25.32</v>
      </c>
      <c r="L81" s="61">
        <f t="shared" si="15"/>
        <v>137.74</v>
      </c>
    </row>
    <row r="82" spans="1:12" ht="33.75">
      <c r="A82" s="56" t="s">
        <v>227</v>
      </c>
      <c r="B82" s="57" t="s">
        <v>228</v>
      </c>
      <c r="C82" s="56" t="s">
        <v>229</v>
      </c>
      <c r="D82" s="58" t="s">
        <v>29</v>
      </c>
      <c r="E82" s="58" t="s">
        <v>38</v>
      </c>
      <c r="F82" s="59">
        <v>2.36</v>
      </c>
      <c r="G82" s="60">
        <v>16.600000000000001</v>
      </c>
      <c r="H82" s="60">
        <f t="shared" si="12"/>
        <v>39.17</v>
      </c>
      <c r="I82" s="60">
        <v>8.7200000000000006</v>
      </c>
      <c r="J82" s="60">
        <f t="shared" si="13"/>
        <v>20.57</v>
      </c>
      <c r="K82" s="60">
        <f t="shared" si="14"/>
        <v>25.32</v>
      </c>
      <c r="L82" s="61">
        <f t="shared" si="15"/>
        <v>59.75</v>
      </c>
    </row>
    <row r="83" spans="1:12" ht="22.5">
      <c r="A83" s="56" t="s">
        <v>230</v>
      </c>
      <c r="B83" s="57" t="s">
        <v>231</v>
      </c>
      <c r="C83" s="56" t="s">
        <v>232</v>
      </c>
      <c r="D83" s="58" t="s">
        <v>29</v>
      </c>
      <c r="E83" s="58" t="s">
        <v>38</v>
      </c>
      <c r="F83" s="59">
        <v>7.8</v>
      </c>
      <c r="G83" s="60">
        <v>2.65</v>
      </c>
      <c r="H83" s="60">
        <f t="shared" si="12"/>
        <v>20.67</v>
      </c>
      <c r="I83" s="60">
        <v>1.54</v>
      </c>
      <c r="J83" s="60">
        <f t="shared" si="13"/>
        <v>12.01</v>
      </c>
      <c r="K83" s="60">
        <f t="shared" si="14"/>
        <v>4.1900000000000004</v>
      </c>
      <c r="L83" s="61">
        <f t="shared" si="15"/>
        <v>32.68</v>
      </c>
    </row>
    <row r="84" spans="1:12" ht="33.75">
      <c r="A84" s="56" t="s">
        <v>233</v>
      </c>
      <c r="B84" s="57" t="s">
        <v>234</v>
      </c>
      <c r="C84" s="56" t="s">
        <v>235</v>
      </c>
      <c r="D84" s="58" t="s">
        <v>29</v>
      </c>
      <c r="E84" s="58" t="s">
        <v>113</v>
      </c>
      <c r="F84" s="59">
        <v>74.599999999999994</v>
      </c>
      <c r="G84" s="60">
        <v>34.81</v>
      </c>
      <c r="H84" s="60">
        <f t="shared" si="12"/>
        <v>2596.8200000000002</v>
      </c>
      <c r="I84" s="60">
        <v>7.81</v>
      </c>
      <c r="J84" s="60">
        <f t="shared" si="13"/>
        <v>582.62</v>
      </c>
      <c r="K84" s="60">
        <f t="shared" si="14"/>
        <v>42.62</v>
      </c>
      <c r="L84" s="61">
        <f t="shared" si="15"/>
        <v>3179.45</v>
      </c>
    </row>
    <row r="85" spans="1:12" ht="22.5">
      <c r="A85" s="56" t="s">
        <v>236</v>
      </c>
      <c r="B85" s="57" t="s">
        <v>237</v>
      </c>
      <c r="C85" s="56" t="s">
        <v>238</v>
      </c>
      <c r="D85" s="58" t="s">
        <v>29</v>
      </c>
      <c r="E85" s="58" t="s">
        <v>38</v>
      </c>
      <c r="F85" s="59">
        <v>73.209999999999994</v>
      </c>
      <c r="G85" s="60">
        <v>80.84</v>
      </c>
      <c r="H85" s="60">
        <f t="shared" si="12"/>
        <v>5918.29</v>
      </c>
      <c r="I85" s="60">
        <v>12.05</v>
      </c>
      <c r="J85" s="60">
        <f t="shared" si="13"/>
        <v>882.18</v>
      </c>
      <c r="K85" s="60">
        <f t="shared" si="14"/>
        <v>92.89</v>
      </c>
      <c r="L85" s="61">
        <f t="shared" si="15"/>
        <v>6800.47</v>
      </c>
    </row>
    <row r="86" spans="1:12" ht="33.75">
      <c r="A86" s="56" t="s">
        <v>239</v>
      </c>
      <c r="B86" s="57" t="s">
        <v>240</v>
      </c>
      <c r="C86" s="56" t="s">
        <v>241</v>
      </c>
      <c r="D86" s="58" t="s">
        <v>29</v>
      </c>
      <c r="E86" s="58" t="s">
        <v>38</v>
      </c>
      <c r="F86" s="59">
        <v>15.59</v>
      </c>
      <c r="G86" s="60">
        <v>133.53</v>
      </c>
      <c r="H86" s="60">
        <f t="shared" si="12"/>
        <v>2081.73</v>
      </c>
      <c r="I86" s="60">
        <v>15.26</v>
      </c>
      <c r="J86" s="60">
        <f t="shared" si="13"/>
        <v>237.9</v>
      </c>
      <c r="K86" s="60">
        <f t="shared" si="14"/>
        <v>148.79</v>
      </c>
      <c r="L86" s="61">
        <f t="shared" si="15"/>
        <v>2319.63</v>
      </c>
    </row>
    <row r="87" spans="1:12" ht="33.75">
      <c r="A87" s="56" t="s">
        <v>242</v>
      </c>
      <c r="B87" s="57" t="s">
        <v>243</v>
      </c>
      <c r="C87" s="56" t="s">
        <v>244</v>
      </c>
      <c r="D87" s="58" t="s">
        <v>29</v>
      </c>
      <c r="E87" s="58" t="s">
        <v>113</v>
      </c>
      <c r="F87" s="59">
        <v>6.28</v>
      </c>
      <c r="G87" s="60">
        <v>6.3</v>
      </c>
      <c r="H87" s="60">
        <f t="shared" si="12"/>
        <v>39.56</v>
      </c>
      <c r="I87" s="60">
        <v>21.2</v>
      </c>
      <c r="J87" s="60">
        <f t="shared" si="13"/>
        <v>133.13</v>
      </c>
      <c r="K87" s="60">
        <f t="shared" si="14"/>
        <v>27.5</v>
      </c>
      <c r="L87" s="61">
        <f t="shared" si="15"/>
        <v>172.7</v>
      </c>
    </row>
    <row r="88" spans="1:12" ht="22.5">
      <c r="A88" s="56" t="s">
        <v>245</v>
      </c>
      <c r="B88" s="57" t="s">
        <v>246</v>
      </c>
      <c r="C88" s="56" t="s">
        <v>247</v>
      </c>
      <c r="D88" s="58" t="s">
        <v>29</v>
      </c>
      <c r="E88" s="58" t="s">
        <v>113</v>
      </c>
      <c r="F88" s="59">
        <v>115.2</v>
      </c>
      <c r="G88" s="60">
        <v>19.32</v>
      </c>
      <c r="H88" s="60">
        <f t="shared" si="12"/>
        <v>2225.66</v>
      </c>
      <c r="I88" s="60">
        <v>4.57</v>
      </c>
      <c r="J88" s="60">
        <f t="shared" si="13"/>
        <v>526.46</v>
      </c>
      <c r="K88" s="60">
        <f t="shared" si="14"/>
        <v>23.89</v>
      </c>
      <c r="L88" s="61">
        <f t="shared" si="15"/>
        <v>2752.12</v>
      </c>
    </row>
    <row r="89" spans="1:12" ht="22.5">
      <c r="A89" s="56" t="s">
        <v>248</v>
      </c>
      <c r="B89" s="57" t="s">
        <v>249</v>
      </c>
      <c r="C89" s="56" t="s">
        <v>250</v>
      </c>
      <c r="D89" s="58" t="s">
        <v>29</v>
      </c>
      <c r="E89" s="58" t="s">
        <v>113</v>
      </c>
      <c r="F89" s="59">
        <v>27.3</v>
      </c>
      <c r="G89" s="60">
        <v>9.7100000000000009</v>
      </c>
      <c r="H89" s="60">
        <f t="shared" si="12"/>
        <v>265.08</v>
      </c>
      <c r="I89" s="60">
        <v>3.66</v>
      </c>
      <c r="J89" s="60">
        <f t="shared" si="13"/>
        <v>99.91</v>
      </c>
      <c r="K89" s="60">
        <f t="shared" si="14"/>
        <v>13.37</v>
      </c>
      <c r="L89" s="61">
        <f t="shared" si="15"/>
        <v>365</v>
      </c>
    </row>
    <row r="90" spans="1:12" ht="22.5">
      <c r="A90" s="56" t="s">
        <v>251</v>
      </c>
      <c r="B90" s="57" t="s">
        <v>252</v>
      </c>
      <c r="C90" s="56" t="s">
        <v>253</v>
      </c>
      <c r="D90" s="58" t="s">
        <v>34</v>
      </c>
      <c r="E90" s="58" t="s">
        <v>254</v>
      </c>
      <c r="F90" s="59">
        <v>2</v>
      </c>
      <c r="G90" s="60">
        <v>74.64</v>
      </c>
      <c r="H90" s="60">
        <f t="shared" si="12"/>
        <v>149.28</v>
      </c>
      <c r="I90" s="60">
        <v>0</v>
      </c>
      <c r="J90" s="60">
        <f t="shared" si="13"/>
        <v>0</v>
      </c>
      <c r="K90" s="60">
        <f t="shared" si="14"/>
        <v>74.64</v>
      </c>
      <c r="L90" s="61">
        <f t="shared" si="15"/>
        <v>149.28</v>
      </c>
    </row>
    <row r="91" spans="1:12" ht="12.75" customHeight="1">
      <c r="A91" s="80"/>
      <c r="B91" s="80" t="s">
        <v>255</v>
      </c>
      <c r="C91" s="76" t="s">
        <v>256</v>
      </c>
      <c r="D91" s="76"/>
      <c r="E91" s="76"/>
      <c r="F91" s="76"/>
      <c r="G91" s="77"/>
      <c r="H91" s="78">
        <f>SUM(H92:H96)</f>
        <v>3072.18</v>
      </c>
      <c r="I91" s="77"/>
      <c r="J91" s="78">
        <f>SUM(J92:J96)</f>
        <v>1709.33</v>
      </c>
      <c r="K91" s="77"/>
      <c r="L91" s="78">
        <f>SUM(L92:L96)</f>
        <v>4781.54</v>
      </c>
    </row>
    <row r="92" spans="1:12" ht="33.75">
      <c r="A92" s="56" t="s">
        <v>257</v>
      </c>
      <c r="B92" s="57" t="s">
        <v>258</v>
      </c>
      <c r="C92" s="56" t="s">
        <v>259</v>
      </c>
      <c r="D92" s="58" t="s">
        <v>29</v>
      </c>
      <c r="E92" s="58" t="s">
        <v>38</v>
      </c>
      <c r="F92" s="59">
        <v>51.31</v>
      </c>
      <c r="G92" s="60">
        <v>2.91</v>
      </c>
      <c r="H92" s="60">
        <f>TRUNC(F92*G92,2)</f>
        <v>149.31</v>
      </c>
      <c r="I92" s="60">
        <v>1.61</v>
      </c>
      <c r="J92" s="60">
        <f>TRUNC(F92*I92,2)</f>
        <v>82.6</v>
      </c>
      <c r="K92" s="60">
        <f>TRUNC(G92+I92,2)</f>
        <v>4.5199999999999996</v>
      </c>
      <c r="L92" s="61">
        <f>TRUNC(F92*K92,2)</f>
        <v>231.92</v>
      </c>
    </row>
    <row r="93" spans="1:12" ht="22.5">
      <c r="A93" s="56" t="s">
        <v>260</v>
      </c>
      <c r="B93" s="57" t="s">
        <v>261</v>
      </c>
      <c r="C93" s="56" t="s">
        <v>262</v>
      </c>
      <c r="D93" s="58" t="s">
        <v>29</v>
      </c>
      <c r="E93" s="58" t="s">
        <v>38</v>
      </c>
      <c r="F93" s="59">
        <v>5</v>
      </c>
      <c r="G93" s="60">
        <v>6.63</v>
      </c>
      <c r="H93" s="60">
        <f>TRUNC(F93*G93,2)</f>
        <v>33.15</v>
      </c>
      <c r="I93" s="60">
        <v>0.86</v>
      </c>
      <c r="J93" s="60">
        <f>TRUNC(F93*I93,2)</f>
        <v>4.3</v>
      </c>
      <c r="K93" s="60">
        <f>TRUNC(G93+I93,2)</f>
        <v>7.49</v>
      </c>
      <c r="L93" s="61">
        <f>TRUNC(F93*K93,2)</f>
        <v>37.450000000000003</v>
      </c>
    </row>
    <row r="94" spans="1:12" ht="22.5">
      <c r="A94" s="56" t="s">
        <v>263</v>
      </c>
      <c r="B94" s="57" t="s">
        <v>264</v>
      </c>
      <c r="C94" s="56" t="s">
        <v>265</v>
      </c>
      <c r="D94" s="58" t="s">
        <v>29</v>
      </c>
      <c r="E94" s="58" t="s">
        <v>38</v>
      </c>
      <c r="F94" s="59">
        <v>5</v>
      </c>
      <c r="G94" s="60">
        <v>31.12</v>
      </c>
      <c r="H94" s="60">
        <f>TRUNC(F94*G94,2)</f>
        <v>155.6</v>
      </c>
      <c r="I94" s="60">
        <v>18.559999999999999</v>
      </c>
      <c r="J94" s="60">
        <f>TRUNC(F94*I94,2)</f>
        <v>92.8</v>
      </c>
      <c r="K94" s="60">
        <f>TRUNC(G94+I94,2)</f>
        <v>49.68</v>
      </c>
      <c r="L94" s="61">
        <f>TRUNC(F94*K94,2)</f>
        <v>248.4</v>
      </c>
    </row>
    <row r="95" spans="1:12" ht="33.75">
      <c r="A95" s="56" t="s">
        <v>266</v>
      </c>
      <c r="B95" s="57" t="s">
        <v>267</v>
      </c>
      <c r="C95" s="56" t="s">
        <v>268</v>
      </c>
      <c r="D95" s="58" t="s">
        <v>29</v>
      </c>
      <c r="E95" s="58" t="s">
        <v>38</v>
      </c>
      <c r="F95" s="59">
        <v>56.31</v>
      </c>
      <c r="G95" s="60">
        <v>15.46</v>
      </c>
      <c r="H95" s="60">
        <f>TRUNC(F95*G95,2)</f>
        <v>870.55</v>
      </c>
      <c r="I95" s="60">
        <v>9.8699999999999992</v>
      </c>
      <c r="J95" s="60">
        <f>TRUNC(F95*I95,2)</f>
        <v>555.77</v>
      </c>
      <c r="K95" s="60">
        <f>TRUNC(G95+I95,2)</f>
        <v>25.33</v>
      </c>
      <c r="L95" s="61">
        <f>TRUNC(F95*K95,2)</f>
        <v>1426.33</v>
      </c>
    </row>
    <row r="96" spans="1:12" ht="22.5">
      <c r="A96" s="56" t="s">
        <v>269</v>
      </c>
      <c r="B96" s="57" t="s">
        <v>270</v>
      </c>
      <c r="C96" s="56" t="s">
        <v>271</v>
      </c>
      <c r="D96" s="58" t="s">
        <v>29</v>
      </c>
      <c r="E96" s="58" t="s">
        <v>38</v>
      </c>
      <c r="F96" s="59">
        <v>51.31</v>
      </c>
      <c r="G96" s="60">
        <v>36.32</v>
      </c>
      <c r="H96" s="60">
        <f>TRUNC(F96*G96,2)</f>
        <v>1863.57</v>
      </c>
      <c r="I96" s="60">
        <v>18.98</v>
      </c>
      <c r="J96" s="60">
        <f>TRUNC(F96*I96,2)</f>
        <v>973.86</v>
      </c>
      <c r="K96" s="60">
        <f>TRUNC(G96+I96,2)</f>
        <v>55.3</v>
      </c>
      <c r="L96" s="61">
        <f>TRUNC(F96*K96,2)</f>
        <v>2837.44</v>
      </c>
    </row>
    <row r="97" spans="1:12">
      <c r="A97" s="80"/>
      <c r="B97" s="80" t="s">
        <v>272</v>
      </c>
      <c r="C97" s="76" t="s">
        <v>273</v>
      </c>
      <c r="D97" s="76"/>
      <c r="E97" s="76"/>
      <c r="F97" s="76"/>
      <c r="G97" s="77"/>
      <c r="H97" s="78">
        <f>SUM(H98:H100)</f>
        <v>357.15</v>
      </c>
      <c r="I97" s="77"/>
      <c r="J97" s="78">
        <f>SUM(J98:J100)</f>
        <v>117.78</v>
      </c>
      <c r="K97" s="77"/>
      <c r="L97" s="78">
        <f>SUM(L98:L100)</f>
        <v>474.93999999999994</v>
      </c>
    </row>
    <row r="98" spans="1:12" ht="22.5">
      <c r="A98" s="56" t="s">
        <v>274</v>
      </c>
      <c r="B98" s="56" t="s">
        <v>275</v>
      </c>
      <c r="C98" s="56" t="s">
        <v>276</v>
      </c>
      <c r="D98" s="58" t="s">
        <v>52</v>
      </c>
      <c r="E98" s="58" t="s">
        <v>53</v>
      </c>
      <c r="F98" s="59">
        <v>3.5</v>
      </c>
      <c r="G98" s="60">
        <v>0</v>
      </c>
      <c r="H98" s="60">
        <f>TRUNC(F98*G98,2)</f>
        <v>0</v>
      </c>
      <c r="I98" s="60">
        <v>13.21</v>
      </c>
      <c r="J98" s="60">
        <f>TRUNC(F98*I98,2)</f>
        <v>46.23</v>
      </c>
      <c r="K98" s="60">
        <f>TRUNC(G98+I98,2)</f>
        <v>13.21</v>
      </c>
      <c r="L98" s="61">
        <f>TRUNC(F98*K98,2)</f>
        <v>46.23</v>
      </c>
    </row>
    <row r="99" spans="1:12" ht="33.75">
      <c r="A99" s="56" t="s">
        <v>266</v>
      </c>
      <c r="B99" s="56" t="s">
        <v>277</v>
      </c>
      <c r="C99" s="56" t="s">
        <v>268</v>
      </c>
      <c r="D99" s="58" t="s">
        <v>29</v>
      </c>
      <c r="E99" s="58" t="s">
        <v>38</v>
      </c>
      <c r="F99" s="59">
        <v>7.25</v>
      </c>
      <c r="G99" s="60">
        <v>15.46</v>
      </c>
      <c r="H99" s="60">
        <f>TRUNC(F99*G99,2)</f>
        <v>112.08</v>
      </c>
      <c r="I99" s="60">
        <v>9.8699999999999992</v>
      </c>
      <c r="J99" s="60">
        <f>TRUNC(F99*I99,2)</f>
        <v>71.55</v>
      </c>
      <c r="K99" s="60">
        <f>TRUNC(G99+I99,2)</f>
        <v>25.33</v>
      </c>
      <c r="L99" s="61">
        <f>TRUNC(F99*K99,2)</f>
        <v>183.64</v>
      </c>
    </row>
    <row r="100" spans="1:12" ht="33.75">
      <c r="A100" s="56" t="s">
        <v>278</v>
      </c>
      <c r="B100" s="56" t="s">
        <v>279</v>
      </c>
      <c r="C100" s="56" t="s">
        <v>280</v>
      </c>
      <c r="D100" s="58" t="s">
        <v>34</v>
      </c>
      <c r="E100" s="58" t="s">
        <v>281</v>
      </c>
      <c r="F100" s="59">
        <v>1</v>
      </c>
      <c r="G100" s="60">
        <v>245.07</v>
      </c>
      <c r="H100" s="60">
        <f>TRUNC(F100*G100,2)</f>
        <v>245.07</v>
      </c>
      <c r="I100" s="60">
        <v>0</v>
      </c>
      <c r="J100" s="60">
        <f>TRUNC(F100*I100,2)</f>
        <v>0</v>
      </c>
      <c r="K100" s="60">
        <f>TRUNC(G100+I100,2)</f>
        <v>245.07</v>
      </c>
      <c r="L100" s="61">
        <f>TRUNC(F100*K100,2)</f>
        <v>245.07</v>
      </c>
    </row>
    <row r="101" spans="1:12">
      <c r="A101" s="81"/>
      <c r="B101" s="80" t="s">
        <v>282</v>
      </c>
      <c r="C101" s="76" t="s">
        <v>283</v>
      </c>
      <c r="D101" s="76"/>
      <c r="E101" s="76"/>
      <c r="F101" s="76"/>
      <c r="G101" s="77"/>
      <c r="H101" s="78">
        <f>SUM(H102:H110)</f>
        <v>38409.050000000003</v>
      </c>
      <c r="I101" s="77"/>
      <c r="J101" s="78">
        <f>SUM(J102:J110)</f>
        <v>17363.999999999996</v>
      </c>
      <c r="K101" s="77"/>
      <c r="L101" s="78">
        <f>SUM(L102:L110)</f>
        <v>55773.100000000013</v>
      </c>
    </row>
    <row r="102" spans="1:12" ht="33.75">
      <c r="A102" s="56" t="s">
        <v>284</v>
      </c>
      <c r="B102" s="57" t="s">
        <v>285</v>
      </c>
      <c r="C102" s="56" t="s">
        <v>286</v>
      </c>
      <c r="D102" s="58" t="s">
        <v>29</v>
      </c>
      <c r="E102" s="58" t="s">
        <v>287</v>
      </c>
      <c r="F102" s="59">
        <v>191.87</v>
      </c>
      <c r="G102" s="60">
        <v>10.07</v>
      </c>
      <c r="H102" s="60">
        <f t="shared" ref="H102:H110" si="16">TRUNC(F102*G102,2)</f>
        <v>1932.13</v>
      </c>
      <c r="I102" s="60">
        <v>5.28</v>
      </c>
      <c r="J102" s="60">
        <f t="shared" ref="J102:J110" si="17">TRUNC(F102*I102,2)</f>
        <v>1013.07</v>
      </c>
      <c r="K102" s="60">
        <f t="shared" ref="K102:K110" si="18">TRUNC(G102+I102,2)</f>
        <v>15.35</v>
      </c>
      <c r="L102" s="61">
        <f t="shared" ref="L102:L110" si="19">TRUNC(F102*K102,2)</f>
        <v>2945.2</v>
      </c>
    </row>
    <row r="103" spans="1:12" ht="22.5">
      <c r="A103" s="56" t="s">
        <v>288</v>
      </c>
      <c r="B103" s="57" t="s">
        <v>289</v>
      </c>
      <c r="C103" s="56" t="s">
        <v>290</v>
      </c>
      <c r="D103" s="58" t="s">
        <v>34</v>
      </c>
      <c r="E103" s="58" t="s">
        <v>38</v>
      </c>
      <c r="F103" s="59">
        <v>3.06</v>
      </c>
      <c r="G103" s="60">
        <v>159.91999999999999</v>
      </c>
      <c r="H103" s="60">
        <f t="shared" si="16"/>
        <v>489.35</v>
      </c>
      <c r="I103" s="60">
        <v>0</v>
      </c>
      <c r="J103" s="60">
        <f t="shared" si="17"/>
        <v>0</v>
      </c>
      <c r="K103" s="60">
        <f t="shared" si="18"/>
        <v>159.91999999999999</v>
      </c>
      <c r="L103" s="61">
        <f t="shared" si="19"/>
        <v>489.35</v>
      </c>
    </row>
    <row r="104" spans="1:12" ht="22.5">
      <c r="A104" s="56" t="s">
        <v>291</v>
      </c>
      <c r="B104" s="57" t="s">
        <v>292</v>
      </c>
      <c r="C104" s="56" t="s">
        <v>293</v>
      </c>
      <c r="D104" s="58" t="s">
        <v>29</v>
      </c>
      <c r="E104" s="58" t="s">
        <v>38</v>
      </c>
      <c r="F104" s="59">
        <v>435.1</v>
      </c>
      <c r="G104" s="60">
        <v>51.72</v>
      </c>
      <c r="H104" s="60">
        <f t="shared" si="16"/>
        <v>22503.37</v>
      </c>
      <c r="I104" s="60">
        <v>27.11</v>
      </c>
      <c r="J104" s="60">
        <f t="shared" si="17"/>
        <v>11795.56</v>
      </c>
      <c r="K104" s="60">
        <f t="shared" si="18"/>
        <v>78.83</v>
      </c>
      <c r="L104" s="61">
        <f t="shared" si="19"/>
        <v>34298.93</v>
      </c>
    </row>
    <row r="105" spans="1:12" ht="22.5">
      <c r="A105" s="56" t="s">
        <v>294</v>
      </c>
      <c r="B105" s="57" t="s">
        <v>295</v>
      </c>
      <c r="C105" s="56" t="s">
        <v>296</v>
      </c>
      <c r="D105" s="58" t="s">
        <v>29</v>
      </c>
      <c r="E105" s="58" t="s">
        <v>38</v>
      </c>
      <c r="F105" s="59">
        <v>435.1</v>
      </c>
      <c r="G105" s="60">
        <v>8.14</v>
      </c>
      <c r="H105" s="60">
        <f t="shared" si="16"/>
        <v>3541.71</v>
      </c>
      <c r="I105" s="60">
        <v>6.26</v>
      </c>
      <c r="J105" s="60">
        <f t="shared" si="17"/>
        <v>2723.72</v>
      </c>
      <c r="K105" s="60">
        <f t="shared" si="18"/>
        <v>14.4</v>
      </c>
      <c r="L105" s="61">
        <f t="shared" si="19"/>
        <v>6265.44</v>
      </c>
    </row>
    <row r="106" spans="1:12" ht="33.75">
      <c r="A106" s="56" t="s">
        <v>297</v>
      </c>
      <c r="B106" s="57" t="s">
        <v>298</v>
      </c>
      <c r="C106" s="56" t="s">
        <v>299</v>
      </c>
      <c r="D106" s="58" t="s">
        <v>29</v>
      </c>
      <c r="E106" s="58" t="s">
        <v>38</v>
      </c>
      <c r="F106" s="59">
        <v>12.47</v>
      </c>
      <c r="G106" s="60">
        <v>76.67</v>
      </c>
      <c r="H106" s="60">
        <f t="shared" si="16"/>
        <v>956.07</v>
      </c>
      <c r="I106" s="60">
        <v>12.93</v>
      </c>
      <c r="J106" s="60">
        <f t="shared" si="17"/>
        <v>161.22999999999999</v>
      </c>
      <c r="K106" s="60">
        <f t="shared" si="18"/>
        <v>89.6</v>
      </c>
      <c r="L106" s="61">
        <f t="shared" si="19"/>
        <v>1117.31</v>
      </c>
    </row>
    <row r="107" spans="1:12" ht="33.75">
      <c r="A107" s="56" t="s">
        <v>300</v>
      </c>
      <c r="B107" s="57" t="s">
        <v>301</v>
      </c>
      <c r="C107" s="56" t="s">
        <v>302</v>
      </c>
      <c r="D107" s="58" t="s">
        <v>29</v>
      </c>
      <c r="E107" s="58" t="s">
        <v>30</v>
      </c>
      <c r="F107" s="59">
        <v>8.9</v>
      </c>
      <c r="G107" s="60">
        <v>536.29999999999995</v>
      </c>
      <c r="H107" s="60">
        <f t="shared" si="16"/>
        <v>4773.07</v>
      </c>
      <c r="I107" s="60">
        <v>138.51</v>
      </c>
      <c r="J107" s="60">
        <f t="shared" si="17"/>
        <v>1232.73</v>
      </c>
      <c r="K107" s="60">
        <f t="shared" si="18"/>
        <v>674.81</v>
      </c>
      <c r="L107" s="61">
        <f t="shared" si="19"/>
        <v>6005.8</v>
      </c>
    </row>
    <row r="108" spans="1:12" ht="22.5">
      <c r="A108" s="56" t="s">
        <v>303</v>
      </c>
      <c r="B108" s="57" t="s">
        <v>304</v>
      </c>
      <c r="C108" s="56" t="s">
        <v>305</v>
      </c>
      <c r="D108" s="58" t="s">
        <v>29</v>
      </c>
      <c r="E108" s="58" t="s">
        <v>113</v>
      </c>
      <c r="F108" s="59">
        <v>51.81</v>
      </c>
      <c r="G108" s="60">
        <v>59.01</v>
      </c>
      <c r="H108" s="60">
        <f t="shared" si="16"/>
        <v>3057.3</v>
      </c>
      <c r="I108" s="60">
        <v>5.76</v>
      </c>
      <c r="J108" s="60">
        <f t="shared" si="17"/>
        <v>298.42</v>
      </c>
      <c r="K108" s="60">
        <f t="shared" si="18"/>
        <v>64.77</v>
      </c>
      <c r="L108" s="61">
        <f t="shared" si="19"/>
        <v>3355.73</v>
      </c>
    </row>
    <row r="109" spans="1:12" ht="22.5">
      <c r="A109" s="56" t="s">
        <v>306</v>
      </c>
      <c r="B109" s="57" t="s">
        <v>307</v>
      </c>
      <c r="C109" s="56" t="s">
        <v>308</v>
      </c>
      <c r="D109" s="58" t="s">
        <v>29</v>
      </c>
      <c r="E109" s="58" t="s">
        <v>113</v>
      </c>
      <c r="F109" s="59">
        <v>4.7300000000000004</v>
      </c>
      <c r="G109" s="60">
        <v>59.42</v>
      </c>
      <c r="H109" s="60">
        <f t="shared" si="16"/>
        <v>281.05</v>
      </c>
      <c r="I109" s="60">
        <v>5.76</v>
      </c>
      <c r="J109" s="60">
        <f t="shared" si="17"/>
        <v>27.24</v>
      </c>
      <c r="K109" s="60">
        <f t="shared" si="18"/>
        <v>65.180000000000007</v>
      </c>
      <c r="L109" s="61">
        <f t="shared" si="19"/>
        <v>308.3</v>
      </c>
    </row>
    <row r="110" spans="1:12" ht="22.5">
      <c r="A110" s="56" t="s">
        <v>309</v>
      </c>
      <c r="B110" s="57" t="s">
        <v>310</v>
      </c>
      <c r="C110" s="56" t="s">
        <v>311</v>
      </c>
      <c r="D110" s="58" t="s">
        <v>29</v>
      </c>
      <c r="E110" s="58" t="s">
        <v>113</v>
      </c>
      <c r="F110" s="59">
        <v>10.65</v>
      </c>
      <c r="G110" s="60">
        <v>82.16</v>
      </c>
      <c r="H110" s="60">
        <f t="shared" si="16"/>
        <v>875</v>
      </c>
      <c r="I110" s="60">
        <v>10.52</v>
      </c>
      <c r="J110" s="60">
        <f t="shared" si="17"/>
        <v>112.03</v>
      </c>
      <c r="K110" s="60">
        <f t="shared" si="18"/>
        <v>92.68</v>
      </c>
      <c r="L110" s="61">
        <f t="shared" si="19"/>
        <v>987.04</v>
      </c>
    </row>
    <row r="111" spans="1:12">
      <c r="A111" s="81"/>
      <c r="B111" s="80" t="s">
        <v>312</v>
      </c>
      <c r="C111" s="76" t="s">
        <v>313</v>
      </c>
      <c r="D111" s="76"/>
      <c r="E111" s="76"/>
      <c r="F111" s="76"/>
      <c r="G111" s="77"/>
      <c r="H111" s="78">
        <f>SUM(H112:H116)</f>
        <v>3774.4199999999996</v>
      </c>
      <c r="I111" s="77"/>
      <c r="J111" s="78">
        <f>SUM(J112:J116)</f>
        <v>1342.28</v>
      </c>
      <c r="K111" s="77"/>
      <c r="L111" s="78">
        <f>SUM(L112:L116)</f>
        <v>5116.72</v>
      </c>
    </row>
    <row r="112" spans="1:12" ht="22.5">
      <c r="A112" s="56" t="s">
        <v>314</v>
      </c>
      <c r="B112" s="57" t="s">
        <v>315</v>
      </c>
      <c r="C112" s="56" t="s">
        <v>316</v>
      </c>
      <c r="D112" s="58" t="s">
        <v>29</v>
      </c>
      <c r="E112" s="58" t="s">
        <v>113</v>
      </c>
      <c r="F112" s="59">
        <v>4.5999999999999996</v>
      </c>
      <c r="G112" s="60">
        <v>122.31</v>
      </c>
      <c r="H112" s="60">
        <f>TRUNC(F112*G112,2)</f>
        <v>562.62</v>
      </c>
      <c r="I112" s="60">
        <v>10.39</v>
      </c>
      <c r="J112" s="60">
        <f>TRUNC(F112*I112,2)</f>
        <v>47.79</v>
      </c>
      <c r="K112" s="60">
        <f>TRUNC(G112+I112,2)</f>
        <v>132.69999999999999</v>
      </c>
      <c r="L112" s="61">
        <f>TRUNC(F112*K112,2)</f>
        <v>610.41999999999996</v>
      </c>
    </row>
    <row r="113" spans="1:12" ht="22.5">
      <c r="A113" s="56" t="s">
        <v>317</v>
      </c>
      <c r="B113" s="57" t="s">
        <v>318</v>
      </c>
      <c r="C113" s="56" t="s">
        <v>319</v>
      </c>
      <c r="D113" s="58" t="s">
        <v>29</v>
      </c>
      <c r="E113" s="58" t="s">
        <v>38</v>
      </c>
      <c r="F113" s="59">
        <v>9.82</v>
      </c>
      <c r="G113" s="60">
        <v>4.09</v>
      </c>
      <c r="H113" s="60">
        <f>TRUNC(F113*G113,2)</f>
        <v>40.159999999999997</v>
      </c>
      <c r="I113" s="60">
        <v>4.45</v>
      </c>
      <c r="J113" s="60">
        <f>TRUNC(F113*I113,2)</f>
        <v>43.69</v>
      </c>
      <c r="K113" s="60">
        <f>TRUNC(G113+I113,2)</f>
        <v>8.5399999999999991</v>
      </c>
      <c r="L113" s="61">
        <f>TRUNC(F113*K113,2)</f>
        <v>83.86</v>
      </c>
    </row>
    <row r="114" spans="1:12" ht="22.5">
      <c r="A114" s="56" t="s">
        <v>320</v>
      </c>
      <c r="B114" s="57" t="s">
        <v>321</v>
      </c>
      <c r="C114" s="56" t="s">
        <v>322</v>
      </c>
      <c r="D114" s="58" t="s">
        <v>29</v>
      </c>
      <c r="E114" s="58" t="s">
        <v>38</v>
      </c>
      <c r="F114" s="59">
        <v>37.479999999999997</v>
      </c>
      <c r="G114" s="60">
        <v>58.17</v>
      </c>
      <c r="H114" s="60">
        <f>TRUNC(F114*G114,2)</f>
        <v>2180.21</v>
      </c>
      <c r="I114" s="60">
        <v>13.19</v>
      </c>
      <c r="J114" s="60">
        <f>TRUNC(F114*I114,2)</f>
        <v>494.36</v>
      </c>
      <c r="K114" s="60">
        <f>TRUNC(G114+I114,2)</f>
        <v>71.36</v>
      </c>
      <c r="L114" s="61">
        <f>TRUNC(F114*K114,2)</f>
        <v>2674.57</v>
      </c>
    </row>
    <row r="115" spans="1:12" ht="33.75">
      <c r="A115" s="56" t="s">
        <v>257</v>
      </c>
      <c r="B115" s="57" t="s">
        <v>323</v>
      </c>
      <c r="C115" s="56" t="s">
        <v>259</v>
      </c>
      <c r="D115" s="58" t="s">
        <v>29</v>
      </c>
      <c r="E115" s="58" t="s">
        <v>38</v>
      </c>
      <c r="F115" s="59">
        <v>37.299999999999997</v>
      </c>
      <c r="G115" s="60">
        <v>2.91</v>
      </c>
      <c r="H115" s="60">
        <f>TRUNC(F115*G115,2)</f>
        <v>108.54</v>
      </c>
      <c r="I115" s="60">
        <v>1.61</v>
      </c>
      <c r="J115" s="60">
        <f>TRUNC(F115*I115,2)</f>
        <v>60.05</v>
      </c>
      <c r="K115" s="60">
        <f>TRUNC(G115+I115,2)</f>
        <v>4.5199999999999996</v>
      </c>
      <c r="L115" s="61">
        <f>TRUNC(F115*K115,2)</f>
        <v>168.59</v>
      </c>
    </row>
    <row r="116" spans="1:12" ht="22.5">
      <c r="A116" s="56" t="s">
        <v>324</v>
      </c>
      <c r="B116" s="57" t="s">
        <v>325</v>
      </c>
      <c r="C116" s="56" t="s">
        <v>326</v>
      </c>
      <c r="D116" s="58" t="s">
        <v>29</v>
      </c>
      <c r="E116" s="58" t="s">
        <v>38</v>
      </c>
      <c r="F116" s="59">
        <v>37.299999999999997</v>
      </c>
      <c r="G116" s="60">
        <v>23.67</v>
      </c>
      <c r="H116" s="60">
        <f>TRUNC(F116*G116,2)</f>
        <v>882.89</v>
      </c>
      <c r="I116" s="60">
        <v>18.670000000000002</v>
      </c>
      <c r="J116" s="60">
        <f>TRUNC(F116*I116,2)</f>
        <v>696.39</v>
      </c>
      <c r="K116" s="60">
        <f>TRUNC(G116+I116,2)</f>
        <v>42.34</v>
      </c>
      <c r="L116" s="61">
        <f>TRUNC(F116*K116,2)</f>
        <v>1579.28</v>
      </c>
    </row>
    <row r="117" spans="1:12">
      <c r="A117" s="81"/>
      <c r="B117" s="80" t="s">
        <v>327</v>
      </c>
      <c r="C117" s="76" t="s">
        <v>328</v>
      </c>
      <c r="D117" s="76"/>
      <c r="E117" s="76"/>
      <c r="F117" s="76"/>
      <c r="G117" s="77"/>
      <c r="H117" s="78">
        <f>SUM(H118:H137)</f>
        <v>24586.319999999996</v>
      </c>
      <c r="I117" s="77"/>
      <c r="J117" s="78">
        <f>SUM(J118:J137)</f>
        <v>9297.16</v>
      </c>
      <c r="K117" s="77"/>
      <c r="L117" s="78">
        <f>SUM(L118:L137)</f>
        <v>33883.550000000003</v>
      </c>
    </row>
    <row r="118" spans="1:12" ht="22.5">
      <c r="A118" s="56" t="s">
        <v>329</v>
      </c>
      <c r="B118" s="57" t="s">
        <v>330</v>
      </c>
      <c r="C118" s="56" t="s">
        <v>331</v>
      </c>
      <c r="D118" s="58" t="s">
        <v>34</v>
      </c>
      <c r="E118" s="58" t="s">
        <v>113</v>
      </c>
      <c r="F118" s="59">
        <v>40</v>
      </c>
      <c r="G118" s="60">
        <v>10.36</v>
      </c>
      <c r="H118" s="60">
        <f t="shared" ref="H118:H137" si="20">TRUNC(F118*G118,2)</f>
        <v>414.4</v>
      </c>
      <c r="I118" s="60">
        <v>0</v>
      </c>
      <c r="J118" s="60">
        <f t="shared" ref="J118:J137" si="21">TRUNC(F118*I118,2)</f>
        <v>0</v>
      </c>
      <c r="K118" s="60">
        <f t="shared" ref="K118:K137" si="22">TRUNC(G118+I118,2)</f>
        <v>10.36</v>
      </c>
      <c r="L118" s="61">
        <f t="shared" ref="L118:L137" si="23">TRUNC(F118*K118,2)</f>
        <v>414.4</v>
      </c>
    </row>
    <row r="119" spans="1:12" ht="22.5">
      <c r="A119" s="56" t="s">
        <v>332</v>
      </c>
      <c r="B119" s="57" t="s">
        <v>333</v>
      </c>
      <c r="C119" s="56" t="s">
        <v>334</v>
      </c>
      <c r="D119" s="58" t="s">
        <v>29</v>
      </c>
      <c r="E119" s="58" t="s">
        <v>38</v>
      </c>
      <c r="F119" s="59">
        <v>29.82</v>
      </c>
      <c r="G119" s="60">
        <v>8.3699999999999992</v>
      </c>
      <c r="H119" s="60">
        <f t="shared" si="20"/>
        <v>249.59</v>
      </c>
      <c r="I119" s="60">
        <v>8.77</v>
      </c>
      <c r="J119" s="60">
        <f t="shared" si="21"/>
        <v>261.52</v>
      </c>
      <c r="K119" s="60">
        <f t="shared" si="22"/>
        <v>17.14</v>
      </c>
      <c r="L119" s="61">
        <f t="shared" si="23"/>
        <v>511.11</v>
      </c>
    </row>
    <row r="120" spans="1:12" ht="22.5">
      <c r="A120" s="56" t="s">
        <v>335</v>
      </c>
      <c r="B120" s="57" t="s">
        <v>336</v>
      </c>
      <c r="C120" s="56" t="s">
        <v>337</v>
      </c>
      <c r="D120" s="58" t="s">
        <v>29</v>
      </c>
      <c r="E120" s="58" t="s">
        <v>38</v>
      </c>
      <c r="F120" s="59">
        <v>24</v>
      </c>
      <c r="G120" s="60">
        <v>4.0199999999999996</v>
      </c>
      <c r="H120" s="60">
        <f t="shared" si="20"/>
        <v>96.48</v>
      </c>
      <c r="I120" s="60">
        <v>4.74</v>
      </c>
      <c r="J120" s="60">
        <f t="shared" si="21"/>
        <v>113.76</v>
      </c>
      <c r="K120" s="60">
        <f t="shared" si="22"/>
        <v>8.76</v>
      </c>
      <c r="L120" s="61">
        <f t="shared" si="23"/>
        <v>210.24</v>
      </c>
    </row>
    <row r="121" spans="1:12" ht="22.5">
      <c r="A121" s="56" t="s">
        <v>338</v>
      </c>
      <c r="B121" s="57" t="s">
        <v>339</v>
      </c>
      <c r="C121" s="56" t="s">
        <v>340</v>
      </c>
      <c r="D121" s="58" t="s">
        <v>29</v>
      </c>
      <c r="E121" s="58" t="s">
        <v>38</v>
      </c>
      <c r="F121" s="59">
        <v>62.3</v>
      </c>
      <c r="G121" s="60">
        <v>4.0199999999999996</v>
      </c>
      <c r="H121" s="60">
        <f t="shared" si="20"/>
        <v>250.44</v>
      </c>
      <c r="I121" s="60">
        <v>4.74</v>
      </c>
      <c r="J121" s="60">
        <f t="shared" si="21"/>
        <v>295.3</v>
      </c>
      <c r="K121" s="60">
        <f t="shared" si="22"/>
        <v>8.76</v>
      </c>
      <c r="L121" s="61">
        <f t="shared" si="23"/>
        <v>545.74</v>
      </c>
    </row>
    <row r="122" spans="1:12" ht="22.5">
      <c r="A122" s="56" t="s">
        <v>341</v>
      </c>
      <c r="B122" s="57" t="s">
        <v>342</v>
      </c>
      <c r="C122" s="56" t="s">
        <v>343</v>
      </c>
      <c r="D122" s="58" t="s">
        <v>29</v>
      </c>
      <c r="E122" s="58" t="s">
        <v>38</v>
      </c>
      <c r="F122" s="59">
        <v>7.52</v>
      </c>
      <c r="G122" s="60">
        <v>13.53</v>
      </c>
      <c r="H122" s="60">
        <f t="shared" si="20"/>
        <v>101.74</v>
      </c>
      <c r="I122" s="60">
        <v>10.25</v>
      </c>
      <c r="J122" s="60">
        <f t="shared" si="21"/>
        <v>77.08</v>
      </c>
      <c r="K122" s="60">
        <f t="shared" si="22"/>
        <v>23.78</v>
      </c>
      <c r="L122" s="61">
        <f t="shared" si="23"/>
        <v>178.82</v>
      </c>
    </row>
    <row r="123" spans="1:12" ht="22.5">
      <c r="A123" s="56" t="s">
        <v>344</v>
      </c>
      <c r="B123" s="57" t="s">
        <v>345</v>
      </c>
      <c r="C123" s="56" t="s">
        <v>346</v>
      </c>
      <c r="D123" s="58" t="s">
        <v>29</v>
      </c>
      <c r="E123" s="58" t="s">
        <v>38</v>
      </c>
      <c r="F123" s="59">
        <v>5.77</v>
      </c>
      <c r="G123" s="60">
        <v>13.53</v>
      </c>
      <c r="H123" s="60">
        <f t="shared" si="20"/>
        <v>78.06</v>
      </c>
      <c r="I123" s="60">
        <v>10.25</v>
      </c>
      <c r="J123" s="60">
        <f t="shared" si="21"/>
        <v>59.14</v>
      </c>
      <c r="K123" s="60">
        <f t="shared" si="22"/>
        <v>23.78</v>
      </c>
      <c r="L123" s="61">
        <f t="shared" si="23"/>
        <v>137.21</v>
      </c>
    </row>
    <row r="124" spans="1:12" ht="22.5">
      <c r="A124" s="56" t="s">
        <v>347</v>
      </c>
      <c r="B124" s="57" t="s">
        <v>348</v>
      </c>
      <c r="C124" s="56" t="s">
        <v>349</v>
      </c>
      <c r="D124" s="58" t="s">
        <v>29</v>
      </c>
      <c r="E124" s="58" t="s">
        <v>38</v>
      </c>
      <c r="F124" s="59">
        <v>121.08</v>
      </c>
      <c r="G124" s="60">
        <v>13.53</v>
      </c>
      <c r="H124" s="60">
        <f t="shared" si="20"/>
        <v>1638.21</v>
      </c>
      <c r="I124" s="60">
        <v>10.25</v>
      </c>
      <c r="J124" s="60">
        <f t="shared" si="21"/>
        <v>1241.07</v>
      </c>
      <c r="K124" s="60">
        <f t="shared" si="22"/>
        <v>23.78</v>
      </c>
      <c r="L124" s="61">
        <f t="shared" si="23"/>
        <v>2879.28</v>
      </c>
    </row>
    <row r="125" spans="1:12" ht="22.5">
      <c r="A125" s="56" t="s">
        <v>350</v>
      </c>
      <c r="B125" s="57" t="s">
        <v>351</v>
      </c>
      <c r="C125" s="56" t="s">
        <v>352</v>
      </c>
      <c r="D125" s="58" t="s">
        <v>29</v>
      </c>
      <c r="E125" s="58" t="s">
        <v>38</v>
      </c>
      <c r="F125" s="59">
        <v>39.840000000000003</v>
      </c>
      <c r="G125" s="60">
        <v>13.53</v>
      </c>
      <c r="H125" s="60">
        <f t="shared" si="20"/>
        <v>539.03</v>
      </c>
      <c r="I125" s="60">
        <v>10.25</v>
      </c>
      <c r="J125" s="60">
        <f t="shared" si="21"/>
        <v>408.36</v>
      </c>
      <c r="K125" s="60">
        <f t="shared" si="22"/>
        <v>23.78</v>
      </c>
      <c r="L125" s="61">
        <f t="shared" si="23"/>
        <v>947.39</v>
      </c>
    </row>
    <row r="126" spans="1:12" ht="33.75">
      <c r="A126" s="56" t="s">
        <v>353</v>
      </c>
      <c r="B126" s="57" t="s">
        <v>354</v>
      </c>
      <c r="C126" s="56" t="s">
        <v>355</v>
      </c>
      <c r="D126" s="58" t="s">
        <v>29</v>
      </c>
      <c r="E126" s="58" t="s">
        <v>38</v>
      </c>
      <c r="F126" s="59">
        <v>24</v>
      </c>
      <c r="G126" s="60">
        <v>5.83</v>
      </c>
      <c r="H126" s="60">
        <f t="shared" si="20"/>
        <v>139.91999999999999</v>
      </c>
      <c r="I126" s="60">
        <v>4.25</v>
      </c>
      <c r="J126" s="60">
        <f t="shared" si="21"/>
        <v>102</v>
      </c>
      <c r="K126" s="60">
        <f t="shared" si="22"/>
        <v>10.08</v>
      </c>
      <c r="L126" s="61">
        <f t="shared" si="23"/>
        <v>241.92</v>
      </c>
    </row>
    <row r="127" spans="1:12" ht="22.5">
      <c r="A127" s="56" t="s">
        <v>356</v>
      </c>
      <c r="B127" s="57" t="s">
        <v>357</v>
      </c>
      <c r="C127" s="56" t="s">
        <v>358</v>
      </c>
      <c r="D127" s="58" t="s">
        <v>29</v>
      </c>
      <c r="E127" s="58" t="s">
        <v>38</v>
      </c>
      <c r="F127" s="59">
        <v>480.98</v>
      </c>
      <c r="G127" s="60">
        <v>17.260000000000002</v>
      </c>
      <c r="H127" s="60">
        <f t="shared" si="20"/>
        <v>8301.7099999999991</v>
      </c>
      <c r="I127" s="60">
        <v>3.03</v>
      </c>
      <c r="J127" s="60">
        <f t="shared" si="21"/>
        <v>1457.36</v>
      </c>
      <c r="K127" s="60">
        <f t="shared" si="22"/>
        <v>20.29</v>
      </c>
      <c r="L127" s="61">
        <f t="shared" si="23"/>
        <v>9759.08</v>
      </c>
    </row>
    <row r="128" spans="1:12" ht="33.75">
      <c r="A128" s="56" t="s">
        <v>359</v>
      </c>
      <c r="B128" s="57" t="s">
        <v>360</v>
      </c>
      <c r="C128" s="56" t="s">
        <v>361</v>
      </c>
      <c r="D128" s="58" t="s">
        <v>29</v>
      </c>
      <c r="E128" s="58" t="s">
        <v>38</v>
      </c>
      <c r="F128" s="59">
        <v>108.87</v>
      </c>
      <c r="G128" s="60">
        <v>12.52</v>
      </c>
      <c r="H128" s="60">
        <f t="shared" si="20"/>
        <v>1363.05</v>
      </c>
      <c r="I128" s="60">
        <v>3.03</v>
      </c>
      <c r="J128" s="60">
        <f t="shared" si="21"/>
        <v>329.87</v>
      </c>
      <c r="K128" s="60">
        <f t="shared" si="22"/>
        <v>15.55</v>
      </c>
      <c r="L128" s="61">
        <f t="shared" si="23"/>
        <v>1692.92</v>
      </c>
    </row>
    <row r="129" spans="1:12" ht="22.5">
      <c r="A129" s="56" t="s">
        <v>362</v>
      </c>
      <c r="B129" s="57" t="s">
        <v>363</v>
      </c>
      <c r="C129" s="56" t="s">
        <v>364</v>
      </c>
      <c r="D129" s="58" t="s">
        <v>29</v>
      </c>
      <c r="E129" s="58" t="s">
        <v>38</v>
      </c>
      <c r="F129" s="59">
        <v>5</v>
      </c>
      <c r="G129" s="60">
        <v>2.0499999999999998</v>
      </c>
      <c r="H129" s="60">
        <f t="shared" si="20"/>
        <v>10.25</v>
      </c>
      <c r="I129" s="60">
        <v>0.94</v>
      </c>
      <c r="J129" s="60">
        <f t="shared" si="21"/>
        <v>4.7</v>
      </c>
      <c r="K129" s="60">
        <f t="shared" si="22"/>
        <v>2.99</v>
      </c>
      <c r="L129" s="61">
        <f t="shared" si="23"/>
        <v>14.95</v>
      </c>
    </row>
    <row r="130" spans="1:12" ht="22.5">
      <c r="A130" s="56" t="s">
        <v>365</v>
      </c>
      <c r="B130" s="57" t="s">
        <v>366</v>
      </c>
      <c r="C130" s="56" t="s">
        <v>367</v>
      </c>
      <c r="D130" s="58" t="s">
        <v>29</v>
      </c>
      <c r="E130" s="58" t="s">
        <v>38</v>
      </c>
      <c r="F130" s="59">
        <v>130.62</v>
      </c>
      <c r="G130" s="60">
        <v>2.04</v>
      </c>
      <c r="H130" s="60">
        <f t="shared" si="20"/>
        <v>266.45999999999998</v>
      </c>
      <c r="I130" s="60">
        <v>0.93</v>
      </c>
      <c r="J130" s="60">
        <f t="shared" si="21"/>
        <v>121.47</v>
      </c>
      <c r="K130" s="60">
        <f t="shared" si="22"/>
        <v>2.97</v>
      </c>
      <c r="L130" s="61">
        <f t="shared" si="23"/>
        <v>387.94</v>
      </c>
    </row>
    <row r="131" spans="1:12" ht="22.5">
      <c r="A131" s="56" t="s">
        <v>368</v>
      </c>
      <c r="B131" s="57" t="s">
        <v>369</v>
      </c>
      <c r="C131" s="56" t="s">
        <v>370</v>
      </c>
      <c r="D131" s="58" t="s">
        <v>29</v>
      </c>
      <c r="E131" s="58" t="s">
        <v>38</v>
      </c>
      <c r="F131" s="59">
        <v>330.15</v>
      </c>
      <c r="G131" s="60">
        <v>9.7799999999999994</v>
      </c>
      <c r="H131" s="60">
        <f t="shared" si="20"/>
        <v>3228.86</v>
      </c>
      <c r="I131" s="60">
        <v>3.11</v>
      </c>
      <c r="J131" s="60">
        <f t="shared" si="21"/>
        <v>1026.76</v>
      </c>
      <c r="K131" s="60">
        <f t="shared" si="22"/>
        <v>12.89</v>
      </c>
      <c r="L131" s="61">
        <f t="shared" si="23"/>
        <v>4255.63</v>
      </c>
    </row>
    <row r="132" spans="1:12" ht="22.5">
      <c r="A132" s="56" t="s">
        <v>371</v>
      </c>
      <c r="B132" s="57" t="s">
        <v>372</v>
      </c>
      <c r="C132" s="56" t="s">
        <v>373</v>
      </c>
      <c r="D132" s="58" t="s">
        <v>29</v>
      </c>
      <c r="E132" s="58" t="s">
        <v>38</v>
      </c>
      <c r="F132" s="59">
        <v>114.71</v>
      </c>
      <c r="G132" s="60">
        <v>12.35</v>
      </c>
      <c r="H132" s="60">
        <f t="shared" si="20"/>
        <v>1416.66</v>
      </c>
      <c r="I132" s="60">
        <v>4.46</v>
      </c>
      <c r="J132" s="60">
        <f t="shared" si="21"/>
        <v>511.6</v>
      </c>
      <c r="K132" s="60">
        <f t="shared" si="22"/>
        <v>16.809999999999999</v>
      </c>
      <c r="L132" s="61">
        <f t="shared" si="23"/>
        <v>1928.27</v>
      </c>
    </row>
    <row r="133" spans="1:12" ht="22.5">
      <c r="A133" s="56" t="s">
        <v>374</v>
      </c>
      <c r="B133" s="57" t="s">
        <v>375</v>
      </c>
      <c r="C133" s="56" t="s">
        <v>376</v>
      </c>
      <c r="D133" s="58" t="s">
        <v>29</v>
      </c>
      <c r="E133" s="58" t="s">
        <v>38</v>
      </c>
      <c r="F133" s="59">
        <v>317.89</v>
      </c>
      <c r="G133" s="60">
        <v>11.68</v>
      </c>
      <c r="H133" s="60">
        <f t="shared" si="20"/>
        <v>3712.95</v>
      </c>
      <c r="I133" s="60">
        <v>3.43</v>
      </c>
      <c r="J133" s="60">
        <f t="shared" si="21"/>
        <v>1090.3599999999999</v>
      </c>
      <c r="K133" s="60">
        <f t="shared" si="22"/>
        <v>15.11</v>
      </c>
      <c r="L133" s="61">
        <f t="shared" si="23"/>
        <v>4803.3100000000004</v>
      </c>
    </row>
    <row r="134" spans="1:12" ht="22.5">
      <c r="A134" s="56" t="s">
        <v>377</v>
      </c>
      <c r="B134" s="57" t="s">
        <v>378</v>
      </c>
      <c r="C134" s="56" t="s">
        <v>379</v>
      </c>
      <c r="D134" s="58" t="s">
        <v>29</v>
      </c>
      <c r="E134" s="58" t="s">
        <v>38</v>
      </c>
      <c r="F134" s="59">
        <v>26.5</v>
      </c>
      <c r="G134" s="60">
        <v>11.68</v>
      </c>
      <c r="H134" s="60">
        <f t="shared" si="20"/>
        <v>309.52</v>
      </c>
      <c r="I134" s="60">
        <v>3.43</v>
      </c>
      <c r="J134" s="60">
        <f t="shared" si="21"/>
        <v>90.89</v>
      </c>
      <c r="K134" s="60">
        <f t="shared" si="22"/>
        <v>15.11</v>
      </c>
      <c r="L134" s="61">
        <f t="shared" si="23"/>
        <v>400.41</v>
      </c>
    </row>
    <row r="135" spans="1:12" ht="33.75">
      <c r="A135" s="56" t="s">
        <v>380</v>
      </c>
      <c r="B135" s="57" t="s">
        <v>381</v>
      </c>
      <c r="C135" s="56" t="s">
        <v>382</v>
      </c>
      <c r="D135" s="58" t="s">
        <v>29</v>
      </c>
      <c r="E135" s="58" t="s">
        <v>38</v>
      </c>
      <c r="F135" s="59">
        <v>114.71</v>
      </c>
      <c r="G135" s="60">
        <v>9.7100000000000009</v>
      </c>
      <c r="H135" s="60">
        <f t="shared" si="20"/>
        <v>1113.83</v>
      </c>
      <c r="I135" s="60">
        <v>9.2200000000000006</v>
      </c>
      <c r="J135" s="60">
        <f t="shared" si="21"/>
        <v>1057.6199999999999</v>
      </c>
      <c r="K135" s="60">
        <f t="shared" si="22"/>
        <v>18.93</v>
      </c>
      <c r="L135" s="61">
        <f t="shared" si="23"/>
        <v>2171.46</v>
      </c>
    </row>
    <row r="136" spans="1:12" ht="22.5">
      <c r="A136" s="56" t="s">
        <v>383</v>
      </c>
      <c r="B136" s="57" t="s">
        <v>384</v>
      </c>
      <c r="C136" s="56" t="s">
        <v>385</v>
      </c>
      <c r="D136" s="58" t="s">
        <v>29</v>
      </c>
      <c r="E136" s="58" t="s">
        <v>38</v>
      </c>
      <c r="F136" s="59">
        <v>187.27</v>
      </c>
      <c r="G136" s="60">
        <v>0.68</v>
      </c>
      <c r="H136" s="60">
        <f t="shared" si="20"/>
        <v>127.34</v>
      </c>
      <c r="I136" s="60">
        <v>0.82</v>
      </c>
      <c r="J136" s="60">
        <f t="shared" si="21"/>
        <v>153.56</v>
      </c>
      <c r="K136" s="60">
        <f t="shared" si="22"/>
        <v>1.5</v>
      </c>
      <c r="L136" s="61">
        <f t="shared" si="23"/>
        <v>280.89999999999998</v>
      </c>
    </row>
    <row r="137" spans="1:12" ht="33.75">
      <c r="A137" s="56" t="s">
        <v>386</v>
      </c>
      <c r="B137" s="57" t="s">
        <v>387</v>
      </c>
      <c r="C137" s="56" t="s">
        <v>388</v>
      </c>
      <c r="D137" s="58" t="s">
        <v>29</v>
      </c>
      <c r="E137" s="58" t="s">
        <v>38</v>
      </c>
      <c r="F137" s="59">
        <v>130.62</v>
      </c>
      <c r="G137" s="60">
        <v>9.4</v>
      </c>
      <c r="H137" s="60">
        <f t="shared" si="20"/>
        <v>1227.82</v>
      </c>
      <c r="I137" s="60">
        <v>6.85</v>
      </c>
      <c r="J137" s="60">
        <f t="shared" si="21"/>
        <v>894.74</v>
      </c>
      <c r="K137" s="60">
        <f t="shared" si="22"/>
        <v>16.25</v>
      </c>
      <c r="L137" s="61">
        <f t="shared" si="23"/>
        <v>2122.5700000000002</v>
      </c>
    </row>
    <row r="138" spans="1:12" ht="12.75" customHeight="1">
      <c r="A138" s="81"/>
      <c r="B138" s="80" t="s">
        <v>389</v>
      </c>
      <c r="C138" s="76" t="s">
        <v>390</v>
      </c>
      <c r="D138" s="76"/>
      <c r="E138" s="76"/>
      <c r="F138" s="76"/>
      <c r="G138" s="77"/>
      <c r="H138" s="78">
        <f>SUM(H139:H158)</f>
        <v>7017.2600000000011</v>
      </c>
      <c r="I138" s="77"/>
      <c r="J138" s="78">
        <f>SUM(J139:J158)</f>
        <v>476.00000000000006</v>
      </c>
      <c r="K138" s="77"/>
      <c r="L138" s="78">
        <f>SUM(L139:L158)</f>
        <v>7493.26</v>
      </c>
    </row>
    <row r="139" spans="1:12" ht="22.5">
      <c r="A139" s="56">
        <v>100849</v>
      </c>
      <c r="B139" s="57" t="s">
        <v>391</v>
      </c>
      <c r="C139" s="56" t="s">
        <v>392</v>
      </c>
      <c r="D139" s="58" t="s">
        <v>29</v>
      </c>
      <c r="E139" s="58" t="s">
        <v>42</v>
      </c>
      <c r="F139" s="59">
        <v>3</v>
      </c>
      <c r="G139" s="60">
        <v>36.64</v>
      </c>
      <c r="H139" s="60">
        <f t="shared" ref="H139:H158" si="24">TRUNC(F139*G139,2)</f>
        <v>109.92</v>
      </c>
      <c r="I139" s="60">
        <v>2.74</v>
      </c>
      <c r="J139" s="60">
        <f t="shared" ref="J139:J158" si="25">TRUNC(F139*I139,2)</f>
        <v>8.2200000000000006</v>
      </c>
      <c r="K139" s="60">
        <f t="shared" ref="K139:K158" si="26">TRUNC(G139+I139,2)</f>
        <v>39.380000000000003</v>
      </c>
      <c r="L139" s="61">
        <f t="shared" ref="L139:L158" si="27">TRUNC(F139*K139,2)</f>
        <v>118.14</v>
      </c>
    </row>
    <row r="140" spans="1:12" ht="22.5">
      <c r="A140" s="56" t="s">
        <v>393</v>
      </c>
      <c r="B140" s="57" t="s">
        <v>394</v>
      </c>
      <c r="C140" s="56" t="s">
        <v>395</v>
      </c>
      <c r="D140" s="58" t="s">
        <v>29</v>
      </c>
      <c r="E140" s="58" t="s">
        <v>42</v>
      </c>
      <c r="F140" s="59">
        <v>2</v>
      </c>
      <c r="G140" s="60">
        <v>191.36</v>
      </c>
      <c r="H140" s="60">
        <f t="shared" si="24"/>
        <v>382.72</v>
      </c>
      <c r="I140" s="60">
        <v>19.579999999999998</v>
      </c>
      <c r="J140" s="60">
        <f t="shared" si="25"/>
        <v>39.159999999999997</v>
      </c>
      <c r="K140" s="60">
        <f t="shared" si="26"/>
        <v>210.94</v>
      </c>
      <c r="L140" s="61">
        <f t="shared" si="27"/>
        <v>421.88</v>
      </c>
    </row>
    <row r="141" spans="1:12" ht="22.5">
      <c r="A141" s="56" t="s">
        <v>396</v>
      </c>
      <c r="B141" s="57" t="s">
        <v>397</v>
      </c>
      <c r="C141" s="56" t="s">
        <v>398</v>
      </c>
      <c r="D141" s="58" t="s">
        <v>29</v>
      </c>
      <c r="E141" s="58" t="s">
        <v>42</v>
      </c>
      <c r="F141" s="59">
        <v>4</v>
      </c>
      <c r="G141" s="60">
        <v>113.24</v>
      </c>
      <c r="H141" s="60">
        <f t="shared" si="24"/>
        <v>452.96</v>
      </c>
      <c r="I141" s="60">
        <v>19.579999999999998</v>
      </c>
      <c r="J141" s="60">
        <f t="shared" si="25"/>
        <v>78.319999999999993</v>
      </c>
      <c r="K141" s="60">
        <f t="shared" si="26"/>
        <v>132.82</v>
      </c>
      <c r="L141" s="61">
        <f t="shared" si="27"/>
        <v>531.28</v>
      </c>
    </row>
    <row r="142" spans="1:12" ht="22.5">
      <c r="A142" s="56" t="s">
        <v>399</v>
      </c>
      <c r="B142" s="57" t="s">
        <v>400</v>
      </c>
      <c r="C142" s="56" t="s">
        <v>401</v>
      </c>
      <c r="D142" s="58" t="s">
        <v>29</v>
      </c>
      <c r="E142" s="58" t="s">
        <v>42</v>
      </c>
      <c r="F142" s="59">
        <v>4</v>
      </c>
      <c r="G142" s="60">
        <v>205.36</v>
      </c>
      <c r="H142" s="60">
        <f t="shared" si="24"/>
        <v>821.44</v>
      </c>
      <c r="I142" s="60">
        <v>19.579999999999998</v>
      </c>
      <c r="J142" s="60">
        <f t="shared" si="25"/>
        <v>78.319999999999993</v>
      </c>
      <c r="K142" s="60">
        <f t="shared" si="26"/>
        <v>224.94</v>
      </c>
      <c r="L142" s="61">
        <f t="shared" si="27"/>
        <v>899.76</v>
      </c>
    </row>
    <row r="143" spans="1:12" ht="22.5">
      <c r="A143" s="56" t="s">
        <v>402</v>
      </c>
      <c r="B143" s="57" t="s">
        <v>403</v>
      </c>
      <c r="C143" s="56" t="s">
        <v>404</v>
      </c>
      <c r="D143" s="58" t="s">
        <v>29</v>
      </c>
      <c r="E143" s="58" t="s">
        <v>42</v>
      </c>
      <c r="F143" s="59">
        <v>2</v>
      </c>
      <c r="G143" s="60">
        <v>20.07</v>
      </c>
      <c r="H143" s="60">
        <f t="shared" si="24"/>
        <v>40.14</v>
      </c>
      <c r="I143" s="60">
        <v>19.579999999999998</v>
      </c>
      <c r="J143" s="60">
        <f t="shared" si="25"/>
        <v>39.159999999999997</v>
      </c>
      <c r="K143" s="60">
        <f t="shared" si="26"/>
        <v>39.65</v>
      </c>
      <c r="L143" s="61">
        <f t="shared" si="27"/>
        <v>79.3</v>
      </c>
    </row>
    <row r="144" spans="1:12" ht="22.5">
      <c r="A144" s="56" t="s">
        <v>405</v>
      </c>
      <c r="B144" s="57" t="s">
        <v>406</v>
      </c>
      <c r="C144" s="56" t="s">
        <v>407</v>
      </c>
      <c r="D144" s="58" t="s">
        <v>29</v>
      </c>
      <c r="E144" s="58" t="s">
        <v>38</v>
      </c>
      <c r="F144" s="59">
        <v>0.88</v>
      </c>
      <c r="G144" s="60">
        <v>271.98</v>
      </c>
      <c r="H144" s="60">
        <f t="shared" si="24"/>
        <v>239.34</v>
      </c>
      <c r="I144" s="60">
        <v>32.22</v>
      </c>
      <c r="J144" s="60">
        <f t="shared" si="25"/>
        <v>28.35</v>
      </c>
      <c r="K144" s="60">
        <f t="shared" si="26"/>
        <v>304.2</v>
      </c>
      <c r="L144" s="61">
        <f t="shared" si="27"/>
        <v>267.69</v>
      </c>
    </row>
    <row r="145" spans="1:12" ht="22.5">
      <c r="A145" s="56" t="s">
        <v>408</v>
      </c>
      <c r="B145" s="57" t="s">
        <v>409</v>
      </c>
      <c r="C145" s="56" t="s">
        <v>410</v>
      </c>
      <c r="D145" s="58" t="s">
        <v>29</v>
      </c>
      <c r="E145" s="58" t="s">
        <v>38</v>
      </c>
      <c r="F145" s="59">
        <v>2.2400000000000002</v>
      </c>
      <c r="G145" s="60">
        <v>315.88</v>
      </c>
      <c r="H145" s="60">
        <f t="shared" si="24"/>
        <v>707.57</v>
      </c>
      <c r="I145" s="60">
        <v>30.95</v>
      </c>
      <c r="J145" s="60">
        <f t="shared" si="25"/>
        <v>69.319999999999993</v>
      </c>
      <c r="K145" s="60">
        <f t="shared" si="26"/>
        <v>346.83</v>
      </c>
      <c r="L145" s="61">
        <f t="shared" si="27"/>
        <v>776.89</v>
      </c>
    </row>
    <row r="146" spans="1:12" ht="22.5">
      <c r="A146" s="56" t="s">
        <v>411</v>
      </c>
      <c r="B146" s="57" t="s">
        <v>412</v>
      </c>
      <c r="C146" s="56" t="s">
        <v>413</v>
      </c>
      <c r="D146" s="58" t="s">
        <v>29</v>
      </c>
      <c r="E146" s="58" t="s">
        <v>42</v>
      </c>
      <c r="F146" s="59">
        <v>3</v>
      </c>
      <c r="G146" s="60">
        <v>26.23</v>
      </c>
      <c r="H146" s="60">
        <f t="shared" si="24"/>
        <v>78.69</v>
      </c>
      <c r="I146" s="60">
        <v>3</v>
      </c>
      <c r="J146" s="60">
        <f t="shared" si="25"/>
        <v>9</v>
      </c>
      <c r="K146" s="60">
        <f t="shared" si="26"/>
        <v>29.23</v>
      </c>
      <c r="L146" s="61">
        <f t="shared" si="27"/>
        <v>87.69</v>
      </c>
    </row>
    <row r="147" spans="1:12" ht="22.5">
      <c r="A147" s="56" t="s">
        <v>414</v>
      </c>
      <c r="B147" s="57" t="s">
        <v>415</v>
      </c>
      <c r="C147" s="56" t="s">
        <v>416</v>
      </c>
      <c r="D147" s="58" t="s">
        <v>29</v>
      </c>
      <c r="E147" s="58" t="s">
        <v>42</v>
      </c>
      <c r="F147" s="59">
        <v>3</v>
      </c>
      <c r="G147" s="60">
        <v>145.94999999999999</v>
      </c>
      <c r="H147" s="60">
        <f t="shared" si="24"/>
        <v>437.85</v>
      </c>
      <c r="I147" s="60">
        <v>4.87</v>
      </c>
      <c r="J147" s="60">
        <f t="shared" si="25"/>
        <v>14.61</v>
      </c>
      <c r="K147" s="60">
        <f t="shared" si="26"/>
        <v>150.82</v>
      </c>
      <c r="L147" s="61">
        <f t="shared" si="27"/>
        <v>452.46</v>
      </c>
    </row>
    <row r="148" spans="1:12" ht="22.5">
      <c r="A148" s="56" t="s">
        <v>417</v>
      </c>
      <c r="B148" s="57" t="s">
        <v>418</v>
      </c>
      <c r="C148" s="56" t="s">
        <v>419</v>
      </c>
      <c r="D148" s="58" t="s">
        <v>29</v>
      </c>
      <c r="E148" s="58" t="s">
        <v>42</v>
      </c>
      <c r="F148" s="59">
        <v>3</v>
      </c>
      <c r="G148" s="60">
        <v>37.450000000000003</v>
      </c>
      <c r="H148" s="60">
        <f t="shared" si="24"/>
        <v>112.35</v>
      </c>
      <c r="I148" s="60">
        <v>2.7</v>
      </c>
      <c r="J148" s="60">
        <f t="shared" si="25"/>
        <v>8.1</v>
      </c>
      <c r="K148" s="60">
        <f t="shared" si="26"/>
        <v>40.15</v>
      </c>
      <c r="L148" s="61">
        <f t="shared" si="27"/>
        <v>120.45</v>
      </c>
    </row>
    <row r="149" spans="1:12" ht="22.5">
      <c r="A149" s="56" t="s">
        <v>420</v>
      </c>
      <c r="B149" s="57" t="s">
        <v>421</v>
      </c>
      <c r="C149" s="56" t="s">
        <v>422</v>
      </c>
      <c r="D149" s="58" t="s">
        <v>29</v>
      </c>
      <c r="E149" s="58" t="s">
        <v>42</v>
      </c>
      <c r="F149" s="59">
        <v>2</v>
      </c>
      <c r="G149" s="60">
        <v>179.49</v>
      </c>
      <c r="H149" s="60">
        <f t="shared" si="24"/>
        <v>358.98</v>
      </c>
      <c r="I149" s="60">
        <v>14.89</v>
      </c>
      <c r="J149" s="60">
        <f t="shared" si="25"/>
        <v>29.78</v>
      </c>
      <c r="K149" s="60">
        <f t="shared" si="26"/>
        <v>194.38</v>
      </c>
      <c r="L149" s="61">
        <f t="shared" si="27"/>
        <v>388.76</v>
      </c>
    </row>
    <row r="150" spans="1:12" ht="33.75">
      <c r="A150" s="56" t="s">
        <v>423</v>
      </c>
      <c r="B150" s="57" t="s">
        <v>424</v>
      </c>
      <c r="C150" s="56" t="s">
        <v>425</v>
      </c>
      <c r="D150" s="58" t="s">
        <v>29</v>
      </c>
      <c r="E150" s="58" t="s">
        <v>42</v>
      </c>
      <c r="F150" s="59">
        <v>2</v>
      </c>
      <c r="G150" s="60">
        <v>729.51</v>
      </c>
      <c r="H150" s="60">
        <f t="shared" si="24"/>
        <v>1459.02</v>
      </c>
      <c r="I150" s="60">
        <v>1.77</v>
      </c>
      <c r="J150" s="60">
        <f t="shared" si="25"/>
        <v>3.54</v>
      </c>
      <c r="K150" s="60">
        <f t="shared" si="26"/>
        <v>731.28</v>
      </c>
      <c r="L150" s="61">
        <f t="shared" si="27"/>
        <v>1462.56</v>
      </c>
    </row>
    <row r="151" spans="1:12" ht="33.75">
      <c r="A151" s="56" t="s">
        <v>426</v>
      </c>
      <c r="B151" s="57" t="s">
        <v>427</v>
      </c>
      <c r="C151" s="56" t="s">
        <v>428</v>
      </c>
      <c r="D151" s="58" t="s">
        <v>29</v>
      </c>
      <c r="E151" s="58" t="s">
        <v>42</v>
      </c>
      <c r="F151" s="59">
        <v>1</v>
      </c>
      <c r="G151" s="60">
        <v>10.41</v>
      </c>
      <c r="H151" s="60">
        <f t="shared" si="24"/>
        <v>10.41</v>
      </c>
      <c r="I151" s="60">
        <v>1.77</v>
      </c>
      <c r="J151" s="60">
        <f t="shared" si="25"/>
        <v>1.77</v>
      </c>
      <c r="K151" s="60">
        <f t="shared" si="26"/>
        <v>12.18</v>
      </c>
      <c r="L151" s="61">
        <f t="shared" si="27"/>
        <v>12.18</v>
      </c>
    </row>
    <row r="152" spans="1:12" ht="22.5">
      <c r="A152" s="56" t="s">
        <v>429</v>
      </c>
      <c r="B152" s="57" t="s">
        <v>430</v>
      </c>
      <c r="C152" s="56" t="s">
        <v>431</v>
      </c>
      <c r="D152" s="58" t="s">
        <v>29</v>
      </c>
      <c r="E152" s="58" t="s">
        <v>42</v>
      </c>
      <c r="F152" s="59">
        <v>2</v>
      </c>
      <c r="G152" s="60">
        <v>41.54</v>
      </c>
      <c r="H152" s="60">
        <f t="shared" si="24"/>
        <v>83.08</v>
      </c>
      <c r="I152" s="60">
        <v>1.78</v>
      </c>
      <c r="J152" s="60">
        <f t="shared" si="25"/>
        <v>3.56</v>
      </c>
      <c r="K152" s="60">
        <f t="shared" si="26"/>
        <v>43.32</v>
      </c>
      <c r="L152" s="61">
        <f t="shared" si="27"/>
        <v>86.64</v>
      </c>
    </row>
    <row r="153" spans="1:12" ht="22.5">
      <c r="A153" s="56" t="s">
        <v>432</v>
      </c>
      <c r="B153" s="57" t="s">
        <v>433</v>
      </c>
      <c r="C153" s="56" t="s">
        <v>434</v>
      </c>
      <c r="D153" s="58" t="s">
        <v>29</v>
      </c>
      <c r="E153" s="58" t="s">
        <v>42</v>
      </c>
      <c r="F153" s="59">
        <v>4</v>
      </c>
      <c r="G153" s="60">
        <v>58.5</v>
      </c>
      <c r="H153" s="60">
        <f t="shared" si="24"/>
        <v>234</v>
      </c>
      <c r="I153" s="60">
        <v>1.78</v>
      </c>
      <c r="J153" s="60">
        <f t="shared" si="25"/>
        <v>7.12</v>
      </c>
      <c r="K153" s="60">
        <f t="shared" si="26"/>
        <v>60.28</v>
      </c>
      <c r="L153" s="61">
        <f t="shared" si="27"/>
        <v>241.12</v>
      </c>
    </row>
    <row r="154" spans="1:12" ht="45">
      <c r="A154" s="56" t="s">
        <v>435</v>
      </c>
      <c r="B154" s="57" t="s">
        <v>436</v>
      </c>
      <c r="C154" s="56" t="s">
        <v>437</v>
      </c>
      <c r="D154" s="58" t="s">
        <v>29</v>
      </c>
      <c r="E154" s="58" t="s">
        <v>42</v>
      </c>
      <c r="F154" s="59">
        <v>2</v>
      </c>
      <c r="G154" s="60">
        <v>548.32000000000005</v>
      </c>
      <c r="H154" s="60">
        <f t="shared" si="24"/>
        <v>1096.6400000000001</v>
      </c>
      <c r="I154" s="60">
        <v>15.76</v>
      </c>
      <c r="J154" s="60">
        <f t="shared" si="25"/>
        <v>31.52</v>
      </c>
      <c r="K154" s="60">
        <f t="shared" si="26"/>
        <v>564.08000000000004</v>
      </c>
      <c r="L154" s="61">
        <f t="shared" si="27"/>
        <v>1128.1600000000001</v>
      </c>
    </row>
    <row r="155" spans="1:12" ht="22.5">
      <c r="A155" s="56" t="s">
        <v>438</v>
      </c>
      <c r="B155" s="57" t="s">
        <v>439</v>
      </c>
      <c r="C155" s="56" t="s">
        <v>440</v>
      </c>
      <c r="D155" s="58" t="s">
        <v>29</v>
      </c>
      <c r="E155" s="58" t="s">
        <v>42</v>
      </c>
      <c r="F155" s="59">
        <v>2</v>
      </c>
      <c r="G155" s="60">
        <v>42.26</v>
      </c>
      <c r="H155" s="60">
        <f t="shared" si="24"/>
        <v>84.52</v>
      </c>
      <c r="I155" s="60">
        <v>2.65</v>
      </c>
      <c r="J155" s="60">
        <f t="shared" si="25"/>
        <v>5.3</v>
      </c>
      <c r="K155" s="60">
        <f t="shared" si="26"/>
        <v>44.91</v>
      </c>
      <c r="L155" s="61">
        <f t="shared" si="27"/>
        <v>89.82</v>
      </c>
    </row>
    <row r="156" spans="1:12" ht="22.5">
      <c r="A156" s="56" t="s">
        <v>441</v>
      </c>
      <c r="B156" s="57" t="s">
        <v>442</v>
      </c>
      <c r="C156" s="56" t="s">
        <v>443</v>
      </c>
      <c r="D156" s="58" t="s">
        <v>29</v>
      </c>
      <c r="E156" s="58" t="s">
        <v>42</v>
      </c>
      <c r="F156" s="59">
        <v>2</v>
      </c>
      <c r="G156" s="60">
        <v>38.53</v>
      </c>
      <c r="H156" s="60">
        <f t="shared" si="24"/>
        <v>77.06</v>
      </c>
      <c r="I156" s="60">
        <v>2.65</v>
      </c>
      <c r="J156" s="60">
        <f t="shared" si="25"/>
        <v>5.3</v>
      </c>
      <c r="K156" s="60">
        <f t="shared" si="26"/>
        <v>41.18</v>
      </c>
      <c r="L156" s="61">
        <f t="shared" si="27"/>
        <v>82.36</v>
      </c>
    </row>
    <row r="157" spans="1:12" ht="22.5">
      <c r="A157" s="56" t="s">
        <v>444</v>
      </c>
      <c r="B157" s="57" t="s">
        <v>445</v>
      </c>
      <c r="C157" s="56" t="s">
        <v>446</v>
      </c>
      <c r="D157" s="58" t="s">
        <v>29</v>
      </c>
      <c r="E157" s="58" t="s">
        <v>113</v>
      </c>
      <c r="F157" s="59">
        <v>2.7</v>
      </c>
      <c r="G157" s="60">
        <v>59.42</v>
      </c>
      <c r="H157" s="60">
        <f t="shared" si="24"/>
        <v>160.43</v>
      </c>
      <c r="I157" s="60">
        <v>5.76</v>
      </c>
      <c r="J157" s="60">
        <f t="shared" si="25"/>
        <v>15.55</v>
      </c>
      <c r="K157" s="60">
        <f t="shared" si="26"/>
        <v>65.180000000000007</v>
      </c>
      <c r="L157" s="61">
        <f t="shared" si="27"/>
        <v>175.98</v>
      </c>
    </row>
    <row r="158" spans="1:12" ht="22.5">
      <c r="A158" s="56" t="s">
        <v>447</v>
      </c>
      <c r="B158" s="57" t="s">
        <v>448</v>
      </c>
      <c r="C158" s="56" t="s">
        <v>449</v>
      </c>
      <c r="D158" s="58" t="s">
        <v>34</v>
      </c>
      <c r="E158" s="58" t="s">
        <v>113</v>
      </c>
      <c r="F158" s="59">
        <v>2</v>
      </c>
      <c r="G158" s="60">
        <v>35.07</v>
      </c>
      <c r="H158" s="60">
        <f t="shared" si="24"/>
        <v>70.14</v>
      </c>
      <c r="I158" s="60">
        <v>0</v>
      </c>
      <c r="J158" s="60">
        <f t="shared" si="25"/>
        <v>0</v>
      </c>
      <c r="K158" s="60">
        <f t="shared" si="26"/>
        <v>35.07</v>
      </c>
      <c r="L158" s="61">
        <f t="shared" si="27"/>
        <v>70.14</v>
      </c>
    </row>
    <row r="159" spans="1:12" ht="12.75" customHeight="1">
      <c r="A159" s="81"/>
      <c r="B159" s="80" t="s">
        <v>450</v>
      </c>
      <c r="C159" s="76" t="s">
        <v>451</v>
      </c>
      <c r="D159" s="76"/>
      <c r="E159" s="76"/>
      <c r="F159" s="76"/>
      <c r="G159" s="77"/>
      <c r="H159" s="78">
        <f>H160</f>
        <v>2544.5700000000002</v>
      </c>
      <c r="I159" s="77"/>
      <c r="J159" s="78">
        <f>J160</f>
        <v>268.94</v>
      </c>
      <c r="K159" s="77"/>
      <c r="L159" s="78">
        <f>L160</f>
        <v>2813.51</v>
      </c>
    </row>
    <row r="160" spans="1:12" ht="33.75">
      <c r="A160" s="56" t="s">
        <v>452</v>
      </c>
      <c r="B160" s="57" t="s">
        <v>453</v>
      </c>
      <c r="C160" s="56" t="s">
        <v>454</v>
      </c>
      <c r="D160" s="58" t="s">
        <v>29</v>
      </c>
      <c r="E160" s="58" t="s">
        <v>42</v>
      </c>
      <c r="F160" s="59">
        <v>1</v>
      </c>
      <c r="G160" s="60">
        <v>2544.5700000000002</v>
      </c>
      <c r="H160" s="60">
        <f>TRUNC(F160*G160,2)</f>
        <v>2544.5700000000002</v>
      </c>
      <c r="I160" s="60">
        <v>268.94</v>
      </c>
      <c r="J160" s="60">
        <f>TRUNC(F160*I160,2)</f>
        <v>268.94</v>
      </c>
      <c r="K160" s="60">
        <f>TRUNC(G160+I160,2)</f>
        <v>2813.51</v>
      </c>
      <c r="L160" s="61">
        <f>TRUNC(F160*K160,2)</f>
        <v>2813.51</v>
      </c>
    </row>
    <row r="161" spans="1:12">
      <c r="A161" s="81"/>
      <c r="B161" s="80" t="s">
        <v>455</v>
      </c>
      <c r="C161" s="76" t="s">
        <v>456</v>
      </c>
      <c r="D161" s="76"/>
      <c r="E161" s="76"/>
      <c r="F161" s="76"/>
      <c r="G161" s="77"/>
      <c r="H161" s="78">
        <f>SUM(H162:H172)</f>
        <v>7453.0000000000009</v>
      </c>
      <c r="I161" s="77"/>
      <c r="J161" s="78">
        <f>SUM(J162:J172)</f>
        <v>2066.9399999999996</v>
      </c>
      <c r="K161" s="77"/>
      <c r="L161" s="78">
        <f>SUM(L162:L172)</f>
        <v>9519.9500000000007</v>
      </c>
    </row>
    <row r="162" spans="1:12" ht="33.75">
      <c r="A162" s="56" t="s">
        <v>457</v>
      </c>
      <c r="B162" s="57" t="s">
        <v>458</v>
      </c>
      <c r="C162" s="56" t="s">
        <v>459</v>
      </c>
      <c r="D162" s="58" t="s">
        <v>29</v>
      </c>
      <c r="E162" s="58" t="s">
        <v>38</v>
      </c>
      <c r="F162" s="59">
        <v>3.76</v>
      </c>
      <c r="G162" s="60">
        <v>456.45</v>
      </c>
      <c r="H162" s="60">
        <f t="shared" ref="H162:H172" si="28">TRUNC(F162*G162,2)</f>
        <v>1716.25</v>
      </c>
      <c r="I162" s="60">
        <v>15.98</v>
      </c>
      <c r="J162" s="60">
        <f t="shared" ref="J162:J172" si="29">TRUNC(F162*I162,2)</f>
        <v>60.08</v>
      </c>
      <c r="K162" s="60">
        <f t="shared" ref="K162:K172" si="30">TRUNC(G162+I162,2)</f>
        <v>472.43</v>
      </c>
      <c r="L162" s="61">
        <f t="shared" ref="L162:L172" si="31">TRUNC(F162*K162,2)</f>
        <v>1776.33</v>
      </c>
    </row>
    <row r="163" spans="1:12" ht="45">
      <c r="A163" s="56" t="s">
        <v>460</v>
      </c>
      <c r="B163" s="57" t="s">
        <v>461</v>
      </c>
      <c r="C163" s="56" t="s">
        <v>462</v>
      </c>
      <c r="D163" s="58" t="s">
        <v>29</v>
      </c>
      <c r="E163" s="58" t="s">
        <v>38</v>
      </c>
      <c r="F163" s="59">
        <v>2.58</v>
      </c>
      <c r="G163" s="60">
        <v>345.29</v>
      </c>
      <c r="H163" s="60">
        <f t="shared" si="28"/>
        <v>890.84</v>
      </c>
      <c r="I163" s="60">
        <v>28.68</v>
      </c>
      <c r="J163" s="60">
        <f t="shared" si="29"/>
        <v>73.989999999999995</v>
      </c>
      <c r="K163" s="60">
        <f t="shared" si="30"/>
        <v>373.97</v>
      </c>
      <c r="L163" s="61">
        <f t="shared" si="31"/>
        <v>964.84</v>
      </c>
    </row>
    <row r="164" spans="1:12" ht="22.5">
      <c r="A164" s="56" t="s">
        <v>463</v>
      </c>
      <c r="B164" s="57" t="s">
        <v>464</v>
      </c>
      <c r="C164" s="56" t="s">
        <v>465</v>
      </c>
      <c r="D164" s="58" t="s">
        <v>29</v>
      </c>
      <c r="E164" s="58" t="s">
        <v>42</v>
      </c>
      <c r="F164" s="59">
        <v>1</v>
      </c>
      <c r="G164" s="60">
        <v>117.58</v>
      </c>
      <c r="H164" s="60">
        <f t="shared" si="28"/>
        <v>117.58</v>
      </c>
      <c r="I164" s="60">
        <v>24.51</v>
      </c>
      <c r="J164" s="60">
        <f t="shared" si="29"/>
        <v>24.51</v>
      </c>
      <c r="K164" s="60">
        <f t="shared" si="30"/>
        <v>142.09</v>
      </c>
      <c r="L164" s="61">
        <f t="shared" si="31"/>
        <v>142.09</v>
      </c>
    </row>
    <row r="165" spans="1:12" ht="22.5">
      <c r="A165" s="56" t="s">
        <v>466</v>
      </c>
      <c r="B165" s="57" t="s">
        <v>467</v>
      </c>
      <c r="C165" s="56" t="s">
        <v>468</v>
      </c>
      <c r="D165" s="58" t="s">
        <v>29</v>
      </c>
      <c r="E165" s="58" t="s">
        <v>42</v>
      </c>
      <c r="F165" s="59">
        <v>2</v>
      </c>
      <c r="G165" s="60">
        <v>692.02</v>
      </c>
      <c r="H165" s="60">
        <f t="shared" si="28"/>
        <v>1384.04</v>
      </c>
      <c r="I165" s="60">
        <v>258.99</v>
      </c>
      <c r="J165" s="60">
        <f t="shared" si="29"/>
        <v>517.98</v>
      </c>
      <c r="K165" s="60">
        <f t="shared" si="30"/>
        <v>951.01</v>
      </c>
      <c r="L165" s="61">
        <f t="shared" si="31"/>
        <v>1902.02</v>
      </c>
    </row>
    <row r="166" spans="1:12" ht="22.5">
      <c r="A166" s="56" t="s">
        <v>469</v>
      </c>
      <c r="B166" s="57" t="s">
        <v>470</v>
      </c>
      <c r="C166" s="56" t="s">
        <v>471</v>
      </c>
      <c r="D166" s="58" t="s">
        <v>29</v>
      </c>
      <c r="E166" s="58" t="s">
        <v>42</v>
      </c>
      <c r="F166" s="59">
        <v>2</v>
      </c>
      <c r="G166" s="60">
        <v>282.36</v>
      </c>
      <c r="H166" s="60">
        <f t="shared" si="28"/>
        <v>564.72</v>
      </c>
      <c r="I166" s="60">
        <v>126.06</v>
      </c>
      <c r="J166" s="60">
        <f t="shared" si="29"/>
        <v>252.12</v>
      </c>
      <c r="K166" s="60">
        <f t="shared" si="30"/>
        <v>408.42</v>
      </c>
      <c r="L166" s="61">
        <f t="shared" si="31"/>
        <v>816.84</v>
      </c>
    </row>
    <row r="167" spans="1:12" ht="22.5">
      <c r="A167" s="56" t="s">
        <v>472</v>
      </c>
      <c r="B167" s="57" t="s">
        <v>473</v>
      </c>
      <c r="C167" s="56" t="s">
        <v>474</v>
      </c>
      <c r="D167" s="58" t="s">
        <v>29</v>
      </c>
      <c r="E167" s="58" t="s">
        <v>42</v>
      </c>
      <c r="F167" s="59">
        <v>2</v>
      </c>
      <c r="G167" s="60">
        <v>145.31</v>
      </c>
      <c r="H167" s="60">
        <f t="shared" si="28"/>
        <v>290.62</v>
      </c>
      <c r="I167" s="60">
        <v>67.45</v>
      </c>
      <c r="J167" s="60">
        <f t="shared" si="29"/>
        <v>134.9</v>
      </c>
      <c r="K167" s="60">
        <f t="shared" si="30"/>
        <v>212.76</v>
      </c>
      <c r="L167" s="61">
        <f t="shared" si="31"/>
        <v>425.52</v>
      </c>
    </row>
    <row r="168" spans="1:12" ht="22.5">
      <c r="A168" s="56" t="s">
        <v>475</v>
      </c>
      <c r="B168" s="57" t="s">
        <v>476</v>
      </c>
      <c r="C168" s="56" t="s">
        <v>477</v>
      </c>
      <c r="D168" s="58" t="s">
        <v>29</v>
      </c>
      <c r="E168" s="58" t="s">
        <v>42</v>
      </c>
      <c r="F168" s="59">
        <v>2</v>
      </c>
      <c r="G168" s="60">
        <v>282.36</v>
      </c>
      <c r="H168" s="60">
        <f t="shared" si="28"/>
        <v>564.72</v>
      </c>
      <c r="I168" s="60">
        <v>126.06</v>
      </c>
      <c r="J168" s="60">
        <f t="shared" si="29"/>
        <v>252.12</v>
      </c>
      <c r="K168" s="60">
        <f t="shared" si="30"/>
        <v>408.42</v>
      </c>
      <c r="L168" s="61">
        <f t="shared" si="31"/>
        <v>816.84</v>
      </c>
    </row>
    <row r="169" spans="1:12" ht="22.5">
      <c r="A169" s="56" t="s">
        <v>478</v>
      </c>
      <c r="B169" s="57" t="s">
        <v>479</v>
      </c>
      <c r="C169" s="56" t="s">
        <v>480</v>
      </c>
      <c r="D169" s="58" t="s">
        <v>29</v>
      </c>
      <c r="E169" s="58" t="s">
        <v>42</v>
      </c>
      <c r="F169" s="59">
        <v>2</v>
      </c>
      <c r="G169" s="60">
        <v>450.3</v>
      </c>
      <c r="H169" s="60">
        <f t="shared" si="28"/>
        <v>900.6</v>
      </c>
      <c r="I169" s="60">
        <v>174.38</v>
      </c>
      <c r="J169" s="60">
        <f t="shared" si="29"/>
        <v>348.76</v>
      </c>
      <c r="K169" s="60">
        <f t="shared" si="30"/>
        <v>624.67999999999995</v>
      </c>
      <c r="L169" s="61">
        <f t="shared" si="31"/>
        <v>1249.3599999999999</v>
      </c>
    </row>
    <row r="170" spans="1:12" ht="22.5">
      <c r="A170" s="56" t="s">
        <v>481</v>
      </c>
      <c r="B170" s="57" t="s">
        <v>482</v>
      </c>
      <c r="C170" s="56" t="s">
        <v>483</v>
      </c>
      <c r="D170" s="58" t="s">
        <v>29</v>
      </c>
      <c r="E170" s="58" t="s">
        <v>42</v>
      </c>
      <c r="F170" s="59">
        <v>2</v>
      </c>
      <c r="G170" s="60">
        <v>255.16</v>
      </c>
      <c r="H170" s="60">
        <f t="shared" si="28"/>
        <v>510.32</v>
      </c>
      <c r="I170" s="60">
        <v>106.2</v>
      </c>
      <c r="J170" s="60">
        <f t="shared" si="29"/>
        <v>212.4</v>
      </c>
      <c r="K170" s="60">
        <f t="shared" si="30"/>
        <v>361.36</v>
      </c>
      <c r="L170" s="61">
        <f t="shared" si="31"/>
        <v>722.72</v>
      </c>
    </row>
    <row r="171" spans="1:12" ht="22.5">
      <c r="A171" s="56" t="s">
        <v>484</v>
      </c>
      <c r="B171" s="57" t="s">
        <v>485</v>
      </c>
      <c r="C171" s="56" t="s">
        <v>486</v>
      </c>
      <c r="D171" s="58" t="s">
        <v>29</v>
      </c>
      <c r="E171" s="58" t="s">
        <v>42</v>
      </c>
      <c r="F171" s="59">
        <v>1</v>
      </c>
      <c r="G171" s="60">
        <v>450.3</v>
      </c>
      <c r="H171" s="60">
        <f t="shared" si="28"/>
        <v>450.3</v>
      </c>
      <c r="I171" s="60">
        <v>174.38</v>
      </c>
      <c r="J171" s="60">
        <f t="shared" si="29"/>
        <v>174.38</v>
      </c>
      <c r="K171" s="60">
        <f t="shared" si="30"/>
        <v>624.67999999999995</v>
      </c>
      <c r="L171" s="61">
        <f t="shared" si="31"/>
        <v>624.67999999999995</v>
      </c>
    </row>
    <row r="172" spans="1:12" ht="22.5">
      <c r="A172" s="56" t="s">
        <v>487</v>
      </c>
      <c r="B172" s="57" t="s">
        <v>488</v>
      </c>
      <c r="C172" s="56" t="s">
        <v>489</v>
      </c>
      <c r="D172" s="58" t="s">
        <v>29</v>
      </c>
      <c r="E172" s="58" t="s">
        <v>42</v>
      </c>
      <c r="F172" s="59">
        <v>1</v>
      </c>
      <c r="G172" s="60">
        <v>63.01</v>
      </c>
      <c r="H172" s="60">
        <f t="shared" si="28"/>
        <v>63.01</v>
      </c>
      <c r="I172" s="60">
        <v>15.7</v>
      </c>
      <c r="J172" s="60">
        <f t="shared" si="29"/>
        <v>15.7</v>
      </c>
      <c r="K172" s="60">
        <f t="shared" si="30"/>
        <v>78.709999999999994</v>
      </c>
      <c r="L172" s="61">
        <f t="shared" si="31"/>
        <v>78.709999999999994</v>
      </c>
    </row>
    <row r="173" spans="1:12">
      <c r="A173" s="81"/>
      <c r="B173" s="80" t="s">
        <v>490</v>
      </c>
      <c r="C173" s="76" t="s">
        <v>491</v>
      </c>
      <c r="D173" s="76"/>
      <c r="E173" s="76"/>
      <c r="F173" s="76"/>
      <c r="G173" s="77"/>
      <c r="H173" s="78">
        <f>SUM(H174:H179)</f>
        <v>6992.63</v>
      </c>
      <c r="I173" s="77"/>
      <c r="J173" s="78">
        <f>SUM(J174:J179)</f>
        <v>1631.79</v>
      </c>
      <c r="K173" s="77"/>
      <c r="L173" s="78">
        <f>SUM(L174:L179)</f>
        <v>8624.43</v>
      </c>
    </row>
    <row r="174" spans="1:12" ht="22.5">
      <c r="A174" s="56" t="s">
        <v>492</v>
      </c>
      <c r="B174" s="57" t="s">
        <v>493</v>
      </c>
      <c r="C174" s="56" t="s">
        <v>494</v>
      </c>
      <c r="D174" s="58" t="s">
        <v>29</v>
      </c>
      <c r="E174" s="58" t="s">
        <v>113</v>
      </c>
      <c r="F174" s="59">
        <v>81.400000000000006</v>
      </c>
      <c r="G174" s="60">
        <v>13.07</v>
      </c>
      <c r="H174" s="60">
        <f t="shared" ref="H174:H179" si="32">TRUNC(F174*G174,2)</f>
        <v>1063.8900000000001</v>
      </c>
      <c r="I174" s="60">
        <v>1.66</v>
      </c>
      <c r="J174" s="60">
        <f t="shared" ref="J174:J179" si="33">TRUNC(F174*I174,2)</f>
        <v>135.12</v>
      </c>
      <c r="K174" s="60">
        <f t="shared" ref="K174:K179" si="34">TRUNC(G174+I174,2)</f>
        <v>14.73</v>
      </c>
      <c r="L174" s="61">
        <f t="shared" ref="L174:L179" si="35">TRUNC(F174*K174,2)</f>
        <v>1199.02</v>
      </c>
    </row>
    <row r="175" spans="1:12" ht="33.75">
      <c r="A175" s="56" t="s">
        <v>495</v>
      </c>
      <c r="B175" s="57" t="s">
        <v>496</v>
      </c>
      <c r="C175" s="56" t="s">
        <v>497</v>
      </c>
      <c r="D175" s="58" t="s">
        <v>29</v>
      </c>
      <c r="E175" s="58" t="s">
        <v>42</v>
      </c>
      <c r="F175" s="59">
        <v>8</v>
      </c>
      <c r="G175" s="60">
        <v>218.35</v>
      </c>
      <c r="H175" s="60">
        <f t="shared" si="32"/>
        <v>1746.8</v>
      </c>
      <c r="I175" s="60">
        <v>118.42</v>
      </c>
      <c r="J175" s="60">
        <f t="shared" si="33"/>
        <v>947.36</v>
      </c>
      <c r="K175" s="60">
        <f t="shared" si="34"/>
        <v>336.77</v>
      </c>
      <c r="L175" s="61">
        <f t="shared" si="35"/>
        <v>2694.16</v>
      </c>
    </row>
    <row r="176" spans="1:12" ht="22.5">
      <c r="A176" s="56" t="s">
        <v>498</v>
      </c>
      <c r="B176" s="57" t="s">
        <v>499</v>
      </c>
      <c r="C176" s="56" t="s">
        <v>500</v>
      </c>
      <c r="D176" s="58" t="s">
        <v>29</v>
      </c>
      <c r="E176" s="58" t="s">
        <v>42</v>
      </c>
      <c r="F176" s="59">
        <v>8</v>
      </c>
      <c r="G176" s="60">
        <v>179.28</v>
      </c>
      <c r="H176" s="60">
        <f t="shared" si="32"/>
        <v>1434.24</v>
      </c>
      <c r="I176" s="60">
        <v>24.51</v>
      </c>
      <c r="J176" s="60">
        <f t="shared" si="33"/>
        <v>196.08</v>
      </c>
      <c r="K176" s="60">
        <f t="shared" si="34"/>
        <v>203.79</v>
      </c>
      <c r="L176" s="61">
        <f t="shared" si="35"/>
        <v>1630.32</v>
      </c>
    </row>
    <row r="177" spans="1:12" ht="33.75">
      <c r="A177" s="56" t="s">
        <v>501</v>
      </c>
      <c r="B177" s="57" t="s">
        <v>502</v>
      </c>
      <c r="C177" s="56" t="s">
        <v>503</v>
      </c>
      <c r="D177" s="58" t="s">
        <v>29</v>
      </c>
      <c r="E177" s="58" t="s">
        <v>42</v>
      </c>
      <c r="F177" s="59">
        <v>1</v>
      </c>
      <c r="G177" s="60">
        <v>299.98</v>
      </c>
      <c r="H177" s="60">
        <f t="shared" si="32"/>
        <v>299.98</v>
      </c>
      <c r="I177" s="60">
        <v>37.82</v>
      </c>
      <c r="J177" s="60">
        <f t="shared" si="33"/>
        <v>37.82</v>
      </c>
      <c r="K177" s="60">
        <f t="shared" si="34"/>
        <v>337.8</v>
      </c>
      <c r="L177" s="61">
        <f t="shared" si="35"/>
        <v>337.8</v>
      </c>
    </row>
    <row r="178" spans="1:12" ht="33.75">
      <c r="A178" s="56" t="s">
        <v>504</v>
      </c>
      <c r="B178" s="57" t="s">
        <v>505</v>
      </c>
      <c r="C178" s="56" t="s">
        <v>506</v>
      </c>
      <c r="D178" s="58" t="s">
        <v>29</v>
      </c>
      <c r="E178" s="58" t="s">
        <v>42</v>
      </c>
      <c r="F178" s="59">
        <v>7</v>
      </c>
      <c r="G178" s="60">
        <v>330.94</v>
      </c>
      <c r="H178" s="60">
        <f t="shared" si="32"/>
        <v>2316.58</v>
      </c>
      <c r="I178" s="60">
        <v>41.05</v>
      </c>
      <c r="J178" s="60">
        <f t="shared" si="33"/>
        <v>287.35000000000002</v>
      </c>
      <c r="K178" s="60">
        <f t="shared" si="34"/>
        <v>371.99</v>
      </c>
      <c r="L178" s="61">
        <f t="shared" si="35"/>
        <v>2603.9299999999998</v>
      </c>
    </row>
    <row r="179" spans="1:12" ht="22.5">
      <c r="A179" s="56" t="s">
        <v>507</v>
      </c>
      <c r="B179" s="57" t="s">
        <v>508</v>
      </c>
      <c r="C179" s="56" t="s">
        <v>509</v>
      </c>
      <c r="D179" s="58" t="s">
        <v>29</v>
      </c>
      <c r="E179" s="58" t="s">
        <v>38</v>
      </c>
      <c r="F179" s="59">
        <v>1.44</v>
      </c>
      <c r="G179" s="60">
        <v>91.07</v>
      </c>
      <c r="H179" s="60">
        <f t="shared" si="32"/>
        <v>131.13999999999999</v>
      </c>
      <c r="I179" s="60">
        <v>19.489999999999998</v>
      </c>
      <c r="J179" s="60">
        <f t="shared" si="33"/>
        <v>28.06</v>
      </c>
      <c r="K179" s="60">
        <f t="shared" si="34"/>
        <v>110.56</v>
      </c>
      <c r="L179" s="61">
        <f t="shared" si="35"/>
        <v>159.19999999999999</v>
      </c>
    </row>
    <row r="180" spans="1:12" ht="12.75" customHeight="1">
      <c r="A180" s="81"/>
      <c r="B180" s="80" t="s">
        <v>510</v>
      </c>
      <c r="C180" s="76" t="s">
        <v>511</v>
      </c>
      <c r="D180" s="76"/>
      <c r="E180" s="76"/>
      <c r="F180" s="76"/>
      <c r="G180" s="77"/>
      <c r="H180" s="78">
        <f>SUM(H181:H250)</f>
        <v>43188.030000000006</v>
      </c>
      <c r="I180" s="77"/>
      <c r="J180" s="78">
        <f>SUM(J181:J250)</f>
        <v>6239.8899999999994</v>
      </c>
      <c r="K180" s="77"/>
      <c r="L180" s="78">
        <f>SUM(L181:L250)</f>
        <v>49427.920000000006</v>
      </c>
    </row>
    <row r="181" spans="1:12" ht="33.75">
      <c r="A181" s="56">
        <v>100860</v>
      </c>
      <c r="B181" s="57" t="s">
        <v>512</v>
      </c>
      <c r="C181" s="56" t="s">
        <v>513</v>
      </c>
      <c r="D181" s="58" t="s">
        <v>29</v>
      </c>
      <c r="E181" s="58" t="s">
        <v>42</v>
      </c>
      <c r="F181" s="59">
        <v>1</v>
      </c>
      <c r="G181" s="60">
        <v>71.569999999999993</v>
      </c>
      <c r="H181" s="60">
        <f t="shared" ref="H181:H212" si="36">TRUNC(F181*G181,2)</f>
        <v>71.569999999999993</v>
      </c>
      <c r="I181" s="60">
        <v>7.97</v>
      </c>
      <c r="J181" s="60">
        <f t="shared" ref="J181:J212" si="37">TRUNC(F181*I181,2)</f>
        <v>7.97</v>
      </c>
      <c r="K181" s="60">
        <f t="shared" ref="K181:K212" si="38">TRUNC(G181+I181,2)</f>
        <v>79.540000000000006</v>
      </c>
      <c r="L181" s="61">
        <f t="shared" ref="L181:L212" si="39">TRUNC(F181*K181,2)</f>
        <v>79.540000000000006</v>
      </c>
    </row>
    <row r="182" spans="1:12" ht="78.75">
      <c r="A182" s="56" t="s">
        <v>514</v>
      </c>
      <c r="B182" s="57" t="s">
        <v>515</v>
      </c>
      <c r="C182" s="56" t="s">
        <v>516</v>
      </c>
      <c r="D182" s="58" t="s">
        <v>29</v>
      </c>
      <c r="E182" s="58" t="s">
        <v>42</v>
      </c>
      <c r="F182" s="59">
        <v>1</v>
      </c>
      <c r="G182" s="60">
        <v>10532.43</v>
      </c>
      <c r="H182" s="60">
        <f t="shared" si="36"/>
        <v>10532.43</v>
      </c>
      <c r="I182" s="60">
        <v>17.88</v>
      </c>
      <c r="J182" s="60">
        <f t="shared" si="37"/>
        <v>17.88</v>
      </c>
      <c r="K182" s="60">
        <f t="shared" si="38"/>
        <v>10550.31</v>
      </c>
      <c r="L182" s="61">
        <f t="shared" si="39"/>
        <v>10550.31</v>
      </c>
    </row>
    <row r="183" spans="1:12" ht="33.75">
      <c r="A183" s="56" t="s">
        <v>517</v>
      </c>
      <c r="B183" s="57" t="s">
        <v>518</v>
      </c>
      <c r="C183" s="56" t="s">
        <v>519</v>
      </c>
      <c r="D183" s="58" t="s">
        <v>34</v>
      </c>
      <c r="E183" s="58" t="s">
        <v>73</v>
      </c>
      <c r="F183" s="59">
        <v>8</v>
      </c>
      <c r="G183" s="60">
        <v>21.61</v>
      </c>
      <c r="H183" s="60">
        <f t="shared" si="36"/>
        <v>172.88</v>
      </c>
      <c r="I183" s="60">
        <v>0</v>
      </c>
      <c r="J183" s="60">
        <f t="shared" si="37"/>
        <v>0</v>
      </c>
      <c r="K183" s="60">
        <f t="shared" si="38"/>
        <v>21.61</v>
      </c>
      <c r="L183" s="61">
        <f t="shared" si="39"/>
        <v>172.88</v>
      </c>
    </row>
    <row r="184" spans="1:12" ht="22.5">
      <c r="A184" s="56">
        <v>11976</v>
      </c>
      <c r="B184" s="57" t="s">
        <v>520</v>
      </c>
      <c r="C184" s="56" t="s">
        <v>521</v>
      </c>
      <c r="D184" s="58" t="s">
        <v>34</v>
      </c>
      <c r="E184" s="58" t="s">
        <v>42</v>
      </c>
      <c r="F184" s="59">
        <v>27</v>
      </c>
      <c r="G184" s="60">
        <v>1.03</v>
      </c>
      <c r="H184" s="60">
        <f t="shared" si="36"/>
        <v>27.81</v>
      </c>
      <c r="I184" s="60">
        <v>0</v>
      </c>
      <c r="J184" s="60">
        <f t="shared" si="37"/>
        <v>0</v>
      </c>
      <c r="K184" s="60">
        <f t="shared" si="38"/>
        <v>1.03</v>
      </c>
      <c r="L184" s="61">
        <f t="shared" si="39"/>
        <v>27.81</v>
      </c>
    </row>
    <row r="185" spans="1:12" ht="22.5">
      <c r="A185" s="56" t="s">
        <v>522</v>
      </c>
      <c r="B185" s="57" t="s">
        <v>523</v>
      </c>
      <c r="C185" s="56" t="s">
        <v>524</v>
      </c>
      <c r="D185" s="58" t="s">
        <v>34</v>
      </c>
      <c r="E185" s="58" t="s">
        <v>42</v>
      </c>
      <c r="F185" s="59">
        <v>2</v>
      </c>
      <c r="G185" s="60">
        <v>29.13</v>
      </c>
      <c r="H185" s="60">
        <f t="shared" si="36"/>
        <v>58.26</v>
      </c>
      <c r="I185" s="60">
        <v>0</v>
      </c>
      <c r="J185" s="60">
        <f t="shared" si="37"/>
        <v>0</v>
      </c>
      <c r="K185" s="60">
        <f t="shared" si="38"/>
        <v>29.13</v>
      </c>
      <c r="L185" s="61">
        <f t="shared" si="39"/>
        <v>58.26</v>
      </c>
    </row>
    <row r="186" spans="1:12" ht="22.5">
      <c r="A186" s="56">
        <v>1539</v>
      </c>
      <c r="B186" s="57" t="s">
        <v>525</v>
      </c>
      <c r="C186" s="56" t="s">
        <v>526</v>
      </c>
      <c r="D186" s="58" t="s">
        <v>34</v>
      </c>
      <c r="E186" s="58" t="s">
        <v>42</v>
      </c>
      <c r="F186" s="59">
        <v>10</v>
      </c>
      <c r="G186" s="60">
        <v>8.33</v>
      </c>
      <c r="H186" s="60">
        <f t="shared" si="36"/>
        <v>83.3</v>
      </c>
      <c r="I186" s="60">
        <v>0</v>
      </c>
      <c r="J186" s="60">
        <f t="shared" si="37"/>
        <v>0</v>
      </c>
      <c r="K186" s="60">
        <f t="shared" si="38"/>
        <v>8.33</v>
      </c>
      <c r="L186" s="61">
        <f t="shared" si="39"/>
        <v>83.3</v>
      </c>
    </row>
    <row r="187" spans="1:12" ht="22.5">
      <c r="A187" s="56" t="s">
        <v>527</v>
      </c>
      <c r="B187" s="57" t="s">
        <v>528</v>
      </c>
      <c r="C187" s="56" t="s">
        <v>529</v>
      </c>
      <c r="D187" s="58" t="s">
        <v>34</v>
      </c>
      <c r="E187" s="58" t="s">
        <v>42</v>
      </c>
      <c r="F187" s="59">
        <v>22</v>
      </c>
      <c r="G187" s="60">
        <v>2.2799999999999998</v>
      </c>
      <c r="H187" s="60">
        <f t="shared" si="36"/>
        <v>50.16</v>
      </c>
      <c r="I187" s="60">
        <v>0</v>
      </c>
      <c r="J187" s="60">
        <f t="shared" si="37"/>
        <v>0</v>
      </c>
      <c r="K187" s="60">
        <f t="shared" si="38"/>
        <v>2.2799999999999998</v>
      </c>
      <c r="L187" s="61">
        <f t="shared" si="39"/>
        <v>50.16</v>
      </c>
    </row>
    <row r="188" spans="1:12" ht="22.5">
      <c r="A188" s="56" t="s">
        <v>530</v>
      </c>
      <c r="B188" s="57" t="s">
        <v>531</v>
      </c>
      <c r="C188" s="56" t="s">
        <v>532</v>
      </c>
      <c r="D188" s="58" t="s">
        <v>34</v>
      </c>
      <c r="E188" s="58" t="s">
        <v>42</v>
      </c>
      <c r="F188" s="59">
        <v>8</v>
      </c>
      <c r="G188" s="60">
        <v>8.92</v>
      </c>
      <c r="H188" s="60">
        <f t="shared" si="36"/>
        <v>71.36</v>
      </c>
      <c r="I188" s="60">
        <v>0</v>
      </c>
      <c r="J188" s="60">
        <f t="shared" si="37"/>
        <v>0</v>
      </c>
      <c r="K188" s="60">
        <f t="shared" si="38"/>
        <v>8.92</v>
      </c>
      <c r="L188" s="61">
        <f t="shared" si="39"/>
        <v>71.36</v>
      </c>
    </row>
    <row r="189" spans="1:12" ht="22.5">
      <c r="A189" s="56" t="s">
        <v>533</v>
      </c>
      <c r="B189" s="57" t="s">
        <v>534</v>
      </c>
      <c r="C189" s="56" t="s">
        <v>535</v>
      </c>
      <c r="D189" s="58" t="s">
        <v>34</v>
      </c>
      <c r="E189" s="58" t="s">
        <v>42</v>
      </c>
      <c r="F189" s="59">
        <v>55</v>
      </c>
      <c r="G189" s="60">
        <v>25.44</v>
      </c>
      <c r="H189" s="60">
        <f t="shared" si="36"/>
        <v>1399.2</v>
      </c>
      <c r="I189" s="60">
        <v>0</v>
      </c>
      <c r="J189" s="60">
        <f t="shared" si="37"/>
        <v>0</v>
      </c>
      <c r="K189" s="60">
        <f t="shared" si="38"/>
        <v>25.44</v>
      </c>
      <c r="L189" s="61">
        <f t="shared" si="39"/>
        <v>1399.2</v>
      </c>
    </row>
    <row r="190" spans="1:12" ht="22.5">
      <c r="A190" s="56" t="s">
        <v>536</v>
      </c>
      <c r="B190" s="57" t="s">
        <v>537</v>
      </c>
      <c r="C190" s="56" t="s">
        <v>538</v>
      </c>
      <c r="D190" s="58" t="s">
        <v>34</v>
      </c>
      <c r="E190" s="58" t="s">
        <v>42</v>
      </c>
      <c r="F190" s="59">
        <v>2</v>
      </c>
      <c r="G190" s="60">
        <v>25.44</v>
      </c>
      <c r="H190" s="60">
        <f t="shared" si="36"/>
        <v>50.88</v>
      </c>
      <c r="I190" s="60">
        <v>0</v>
      </c>
      <c r="J190" s="60">
        <f t="shared" si="37"/>
        <v>0</v>
      </c>
      <c r="K190" s="60">
        <f t="shared" si="38"/>
        <v>25.44</v>
      </c>
      <c r="L190" s="61">
        <f t="shared" si="39"/>
        <v>50.88</v>
      </c>
    </row>
    <row r="191" spans="1:12" ht="56.25">
      <c r="A191" s="56" t="s">
        <v>539</v>
      </c>
      <c r="B191" s="57" t="s">
        <v>540</v>
      </c>
      <c r="C191" s="56" t="s">
        <v>541</v>
      </c>
      <c r="D191" s="58" t="s">
        <v>34</v>
      </c>
      <c r="E191" s="58" t="s">
        <v>42</v>
      </c>
      <c r="F191" s="59">
        <v>78</v>
      </c>
      <c r="G191" s="60">
        <v>21.22</v>
      </c>
      <c r="H191" s="60">
        <f t="shared" si="36"/>
        <v>1655.16</v>
      </c>
      <c r="I191" s="60">
        <v>0</v>
      </c>
      <c r="J191" s="60">
        <f t="shared" si="37"/>
        <v>0</v>
      </c>
      <c r="K191" s="60">
        <f t="shared" si="38"/>
        <v>21.22</v>
      </c>
      <c r="L191" s="61">
        <f t="shared" si="39"/>
        <v>1655.16</v>
      </c>
    </row>
    <row r="192" spans="1:12" ht="22.5">
      <c r="A192" s="56">
        <v>39445</v>
      </c>
      <c r="B192" s="57" t="s">
        <v>542</v>
      </c>
      <c r="C192" s="56" t="s">
        <v>543</v>
      </c>
      <c r="D192" s="58" t="s">
        <v>34</v>
      </c>
      <c r="E192" s="58" t="s">
        <v>42</v>
      </c>
      <c r="F192" s="59">
        <v>2</v>
      </c>
      <c r="G192" s="60">
        <v>194.92</v>
      </c>
      <c r="H192" s="60">
        <f t="shared" si="36"/>
        <v>389.84</v>
      </c>
      <c r="I192" s="60">
        <v>0</v>
      </c>
      <c r="J192" s="60">
        <f t="shared" si="37"/>
        <v>0</v>
      </c>
      <c r="K192" s="60">
        <f t="shared" si="38"/>
        <v>194.92</v>
      </c>
      <c r="L192" s="61">
        <f t="shared" si="39"/>
        <v>389.84</v>
      </c>
    </row>
    <row r="193" spans="1:12" ht="22.5">
      <c r="A193" s="56">
        <v>39469</v>
      </c>
      <c r="B193" s="57" t="s">
        <v>544</v>
      </c>
      <c r="C193" s="56" t="s">
        <v>545</v>
      </c>
      <c r="D193" s="58" t="s">
        <v>34</v>
      </c>
      <c r="E193" s="58" t="s">
        <v>42</v>
      </c>
      <c r="F193" s="59">
        <v>6</v>
      </c>
      <c r="G193" s="60">
        <v>98.7</v>
      </c>
      <c r="H193" s="60">
        <f t="shared" si="36"/>
        <v>592.20000000000005</v>
      </c>
      <c r="I193" s="60">
        <v>0</v>
      </c>
      <c r="J193" s="60">
        <f t="shared" si="37"/>
        <v>0</v>
      </c>
      <c r="K193" s="60">
        <f t="shared" si="38"/>
        <v>98.7</v>
      </c>
      <c r="L193" s="61">
        <f t="shared" si="39"/>
        <v>592.20000000000005</v>
      </c>
    </row>
    <row r="194" spans="1:12" ht="22.5">
      <c r="A194" s="56">
        <v>39996</v>
      </c>
      <c r="B194" s="57" t="s">
        <v>546</v>
      </c>
      <c r="C194" s="56" t="s">
        <v>547</v>
      </c>
      <c r="D194" s="58" t="s">
        <v>34</v>
      </c>
      <c r="E194" s="58" t="s">
        <v>113</v>
      </c>
      <c r="F194" s="59">
        <v>31</v>
      </c>
      <c r="G194" s="60">
        <v>4.59</v>
      </c>
      <c r="H194" s="60">
        <f t="shared" si="36"/>
        <v>142.29</v>
      </c>
      <c r="I194" s="60">
        <v>0</v>
      </c>
      <c r="J194" s="60">
        <f t="shared" si="37"/>
        <v>0</v>
      </c>
      <c r="K194" s="60">
        <f t="shared" si="38"/>
        <v>4.59</v>
      </c>
      <c r="L194" s="61">
        <f t="shared" si="39"/>
        <v>142.29</v>
      </c>
    </row>
    <row r="195" spans="1:12" ht="22.5">
      <c r="A195" s="56" t="s">
        <v>548</v>
      </c>
      <c r="B195" s="57" t="s">
        <v>549</v>
      </c>
      <c r="C195" s="56" t="s">
        <v>550</v>
      </c>
      <c r="D195" s="58" t="s">
        <v>29</v>
      </c>
      <c r="E195" s="58" t="s">
        <v>53</v>
      </c>
      <c r="F195" s="59">
        <v>40</v>
      </c>
      <c r="G195" s="60">
        <v>7.76</v>
      </c>
      <c r="H195" s="60">
        <f t="shared" si="36"/>
        <v>310.39999999999998</v>
      </c>
      <c r="I195" s="60">
        <v>10.29</v>
      </c>
      <c r="J195" s="60">
        <f t="shared" si="37"/>
        <v>411.6</v>
      </c>
      <c r="K195" s="60">
        <f t="shared" si="38"/>
        <v>18.05</v>
      </c>
      <c r="L195" s="61">
        <f t="shared" si="39"/>
        <v>722</v>
      </c>
    </row>
    <row r="196" spans="1:12" ht="22.5">
      <c r="A196" s="56" t="s">
        <v>551</v>
      </c>
      <c r="B196" s="57" t="s">
        <v>552</v>
      </c>
      <c r="C196" s="56" t="s">
        <v>553</v>
      </c>
      <c r="D196" s="58" t="s">
        <v>29</v>
      </c>
      <c r="E196" s="58" t="s">
        <v>53</v>
      </c>
      <c r="F196" s="59">
        <v>40</v>
      </c>
      <c r="G196" s="60">
        <v>7.76</v>
      </c>
      <c r="H196" s="60">
        <f t="shared" si="36"/>
        <v>310.39999999999998</v>
      </c>
      <c r="I196" s="60">
        <v>14.65</v>
      </c>
      <c r="J196" s="60">
        <f t="shared" si="37"/>
        <v>586</v>
      </c>
      <c r="K196" s="60">
        <f t="shared" si="38"/>
        <v>22.41</v>
      </c>
      <c r="L196" s="61">
        <f t="shared" si="39"/>
        <v>896.4</v>
      </c>
    </row>
    <row r="197" spans="1:12" ht="33.75">
      <c r="A197" s="56" t="s">
        <v>554</v>
      </c>
      <c r="B197" s="57" t="s">
        <v>555</v>
      </c>
      <c r="C197" s="56" t="s">
        <v>556</v>
      </c>
      <c r="D197" s="58" t="s">
        <v>29</v>
      </c>
      <c r="E197" s="58" t="s">
        <v>113</v>
      </c>
      <c r="F197" s="59">
        <v>4</v>
      </c>
      <c r="G197" s="60">
        <v>22.66</v>
      </c>
      <c r="H197" s="60">
        <f t="shared" si="36"/>
        <v>90.64</v>
      </c>
      <c r="I197" s="60">
        <v>3.95</v>
      </c>
      <c r="J197" s="60">
        <f t="shared" si="37"/>
        <v>15.8</v>
      </c>
      <c r="K197" s="60">
        <f t="shared" si="38"/>
        <v>26.61</v>
      </c>
      <c r="L197" s="61">
        <f t="shared" si="39"/>
        <v>106.44</v>
      </c>
    </row>
    <row r="198" spans="1:12" ht="33.75">
      <c r="A198" s="56" t="s">
        <v>557</v>
      </c>
      <c r="B198" s="57" t="s">
        <v>558</v>
      </c>
      <c r="C198" s="56" t="s">
        <v>559</v>
      </c>
      <c r="D198" s="58" t="s">
        <v>29</v>
      </c>
      <c r="E198" s="58" t="s">
        <v>113</v>
      </c>
      <c r="F198" s="59">
        <v>11</v>
      </c>
      <c r="G198" s="60">
        <v>11.2</v>
      </c>
      <c r="H198" s="60">
        <f t="shared" si="36"/>
        <v>123.2</v>
      </c>
      <c r="I198" s="60">
        <v>3.59</v>
      </c>
      <c r="J198" s="60">
        <f t="shared" si="37"/>
        <v>39.49</v>
      </c>
      <c r="K198" s="60">
        <f t="shared" si="38"/>
        <v>14.79</v>
      </c>
      <c r="L198" s="61">
        <f t="shared" si="39"/>
        <v>162.69</v>
      </c>
    </row>
    <row r="199" spans="1:12" ht="33.75">
      <c r="A199" s="56" t="s">
        <v>560</v>
      </c>
      <c r="B199" s="57" t="s">
        <v>561</v>
      </c>
      <c r="C199" s="56" t="s">
        <v>562</v>
      </c>
      <c r="D199" s="58" t="s">
        <v>29</v>
      </c>
      <c r="E199" s="58" t="s">
        <v>113</v>
      </c>
      <c r="F199" s="59">
        <v>31</v>
      </c>
      <c r="G199" s="60">
        <v>7.64</v>
      </c>
      <c r="H199" s="60">
        <f t="shared" si="36"/>
        <v>236.84</v>
      </c>
      <c r="I199" s="60">
        <v>4.09</v>
      </c>
      <c r="J199" s="60">
        <f t="shared" si="37"/>
        <v>126.79</v>
      </c>
      <c r="K199" s="60">
        <f t="shared" si="38"/>
        <v>11.73</v>
      </c>
      <c r="L199" s="61">
        <f t="shared" si="39"/>
        <v>363.63</v>
      </c>
    </row>
    <row r="200" spans="1:12" ht="33.75">
      <c r="A200" s="56" t="s">
        <v>563</v>
      </c>
      <c r="B200" s="57" t="s">
        <v>564</v>
      </c>
      <c r="C200" s="56" t="s">
        <v>565</v>
      </c>
      <c r="D200" s="58" t="s">
        <v>29</v>
      </c>
      <c r="E200" s="58" t="s">
        <v>113</v>
      </c>
      <c r="F200" s="59">
        <v>150</v>
      </c>
      <c r="G200" s="60">
        <v>4.1500000000000004</v>
      </c>
      <c r="H200" s="60">
        <f t="shared" si="36"/>
        <v>622.5</v>
      </c>
      <c r="I200" s="60">
        <v>4.09</v>
      </c>
      <c r="J200" s="60">
        <f t="shared" si="37"/>
        <v>613.5</v>
      </c>
      <c r="K200" s="60">
        <f t="shared" si="38"/>
        <v>8.24</v>
      </c>
      <c r="L200" s="61">
        <f t="shared" si="39"/>
        <v>1236</v>
      </c>
    </row>
    <row r="201" spans="1:12" ht="33.75">
      <c r="A201" s="56" t="s">
        <v>566</v>
      </c>
      <c r="B201" s="57" t="s">
        <v>567</v>
      </c>
      <c r="C201" s="56" t="s">
        <v>568</v>
      </c>
      <c r="D201" s="58" t="s">
        <v>29</v>
      </c>
      <c r="E201" s="58" t="s">
        <v>113</v>
      </c>
      <c r="F201" s="59">
        <v>350</v>
      </c>
      <c r="G201" s="60">
        <v>6.65</v>
      </c>
      <c r="H201" s="60">
        <f t="shared" si="36"/>
        <v>2327.5</v>
      </c>
      <c r="I201" s="60">
        <v>1</v>
      </c>
      <c r="J201" s="60">
        <f t="shared" si="37"/>
        <v>350</v>
      </c>
      <c r="K201" s="60">
        <f t="shared" si="38"/>
        <v>7.65</v>
      </c>
      <c r="L201" s="61">
        <f t="shared" si="39"/>
        <v>2677.5</v>
      </c>
    </row>
    <row r="202" spans="1:12" ht="33.75">
      <c r="A202" s="56" t="s">
        <v>569</v>
      </c>
      <c r="B202" s="57" t="s">
        <v>570</v>
      </c>
      <c r="C202" s="56" t="s">
        <v>571</v>
      </c>
      <c r="D202" s="58" t="s">
        <v>29</v>
      </c>
      <c r="E202" s="58" t="s">
        <v>113</v>
      </c>
      <c r="F202" s="59">
        <v>350</v>
      </c>
      <c r="G202" s="60">
        <v>6.65</v>
      </c>
      <c r="H202" s="60">
        <f t="shared" si="36"/>
        <v>2327.5</v>
      </c>
      <c r="I202" s="60">
        <v>1</v>
      </c>
      <c r="J202" s="60">
        <f t="shared" si="37"/>
        <v>350</v>
      </c>
      <c r="K202" s="60">
        <f t="shared" si="38"/>
        <v>7.65</v>
      </c>
      <c r="L202" s="61">
        <f t="shared" si="39"/>
        <v>2677.5</v>
      </c>
    </row>
    <row r="203" spans="1:12" ht="33.75">
      <c r="A203" s="56" t="s">
        <v>572</v>
      </c>
      <c r="B203" s="57" t="s">
        <v>573</v>
      </c>
      <c r="C203" s="56" t="s">
        <v>574</v>
      </c>
      <c r="D203" s="58" t="s">
        <v>29</v>
      </c>
      <c r="E203" s="58" t="s">
        <v>113</v>
      </c>
      <c r="F203" s="59">
        <v>143</v>
      </c>
      <c r="G203" s="60">
        <v>6.65</v>
      </c>
      <c r="H203" s="60">
        <f t="shared" si="36"/>
        <v>950.95</v>
      </c>
      <c r="I203" s="60">
        <v>1</v>
      </c>
      <c r="J203" s="60">
        <f t="shared" si="37"/>
        <v>143</v>
      </c>
      <c r="K203" s="60">
        <f t="shared" si="38"/>
        <v>7.65</v>
      </c>
      <c r="L203" s="61">
        <f t="shared" si="39"/>
        <v>1093.95</v>
      </c>
    </row>
    <row r="204" spans="1:12" ht="33.75">
      <c r="A204" s="56" t="s">
        <v>575</v>
      </c>
      <c r="B204" s="57" t="s">
        <v>576</v>
      </c>
      <c r="C204" s="56" t="s">
        <v>577</v>
      </c>
      <c r="D204" s="58" t="s">
        <v>29</v>
      </c>
      <c r="E204" s="58" t="s">
        <v>113</v>
      </c>
      <c r="F204" s="59">
        <v>200</v>
      </c>
      <c r="G204" s="60">
        <v>9.2200000000000006</v>
      </c>
      <c r="H204" s="60">
        <f t="shared" si="36"/>
        <v>1844</v>
      </c>
      <c r="I204" s="60">
        <v>1.3</v>
      </c>
      <c r="J204" s="60">
        <f t="shared" si="37"/>
        <v>260</v>
      </c>
      <c r="K204" s="60">
        <f t="shared" si="38"/>
        <v>10.52</v>
      </c>
      <c r="L204" s="61">
        <f t="shared" si="39"/>
        <v>2104</v>
      </c>
    </row>
    <row r="205" spans="1:12" ht="33.75">
      <c r="A205" s="56" t="s">
        <v>578</v>
      </c>
      <c r="B205" s="57" t="s">
        <v>579</v>
      </c>
      <c r="C205" s="56" t="s">
        <v>580</v>
      </c>
      <c r="D205" s="58" t="s">
        <v>29</v>
      </c>
      <c r="E205" s="58" t="s">
        <v>113</v>
      </c>
      <c r="F205" s="59">
        <v>200</v>
      </c>
      <c r="G205" s="60">
        <v>9.2200000000000006</v>
      </c>
      <c r="H205" s="60">
        <f t="shared" si="36"/>
        <v>1844</v>
      </c>
      <c r="I205" s="60">
        <v>1.3</v>
      </c>
      <c r="J205" s="60">
        <f t="shared" si="37"/>
        <v>260</v>
      </c>
      <c r="K205" s="60">
        <f t="shared" si="38"/>
        <v>10.52</v>
      </c>
      <c r="L205" s="61">
        <f t="shared" si="39"/>
        <v>2104</v>
      </c>
    </row>
    <row r="206" spans="1:12" ht="33.75">
      <c r="A206" s="56" t="s">
        <v>581</v>
      </c>
      <c r="B206" s="57" t="s">
        <v>582</v>
      </c>
      <c r="C206" s="56" t="s">
        <v>583</v>
      </c>
      <c r="D206" s="58" t="s">
        <v>29</v>
      </c>
      <c r="E206" s="58" t="s">
        <v>113</v>
      </c>
      <c r="F206" s="59">
        <v>131</v>
      </c>
      <c r="G206" s="60">
        <v>9.2200000000000006</v>
      </c>
      <c r="H206" s="60">
        <f t="shared" si="36"/>
        <v>1207.82</v>
      </c>
      <c r="I206" s="60">
        <v>1.3</v>
      </c>
      <c r="J206" s="60">
        <f t="shared" si="37"/>
        <v>170.3</v>
      </c>
      <c r="K206" s="60">
        <f t="shared" si="38"/>
        <v>10.52</v>
      </c>
      <c r="L206" s="61">
        <f t="shared" si="39"/>
        <v>1378.12</v>
      </c>
    </row>
    <row r="207" spans="1:12" ht="33.75">
      <c r="A207" s="56" t="s">
        <v>584</v>
      </c>
      <c r="B207" s="57" t="s">
        <v>585</v>
      </c>
      <c r="C207" s="56" t="s">
        <v>586</v>
      </c>
      <c r="D207" s="58" t="s">
        <v>29</v>
      </c>
      <c r="E207" s="58" t="s">
        <v>42</v>
      </c>
      <c r="F207" s="59">
        <v>75</v>
      </c>
      <c r="G207" s="60">
        <v>4.34</v>
      </c>
      <c r="H207" s="60">
        <f t="shared" si="36"/>
        <v>325.5</v>
      </c>
      <c r="I207" s="60">
        <v>3.69</v>
      </c>
      <c r="J207" s="60">
        <f t="shared" si="37"/>
        <v>276.75</v>
      </c>
      <c r="K207" s="60">
        <f t="shared" si="38"/>
        <v>8.0299999999999994</v>
      </c>
      <c r="L207" s="61">
        <f t="shared" si="39"/>
        <v>602.25</v>
      </c>
    </row>
    <row r="208" spans="1:12" ht="33.75">
      <c r="A208" s="56" t="s">
        <v>587</v>
      </c>
      <c r="B208" s="57" t="s">
        <v>588</v>
      </c>
      <c r="C208" s="56" t="s">
        <v>589</v>
      </c>
      <c r="D208" s="58" t="s">
        <v>29</v>
      </c>
      <c r="E208" s="58" t="s">
        <v>42</v>
      </c>
      <c r="F208" s="59">
        <v>38</v>
      </c>
      <c r="G208" s="60">
        <v>6.42</v>
      </c>
      <c r="H208" s="60">
        <f t="shared" si="36"/>
        <v>243.96</v>
      </c>
      <c r="I208" s="60">
        <v>4.24</v>
      </c>
      <c r="J208" s="60">
        <f t="shared" si="37"/>
        <v>161.12</v>
      </c>
      <c r="K208" s="60">
        <f t="shared" si="38"/>
        <v>10.66</v>
      </c>
      <c r="L208" s="61">
        <f t="shared" si="39"/>
        <v>405.08</v>
      </c>
    </row>
    <row r="209" spans="1:12" ht="22.5">
      <c r="A209" s="56" t="s">
        <v>590</v>
      </c>
      <c r="B209" s="57" t="s">
        <v>591</v>
      </c>
      <c r="C209" s="56" t="s">
        <v>592</v>
      </c>
      <c r="D209" s="58" t="s">
        <v>29</v>
      </c>
      <c r="E209" s="58" t="s">
        <v>42</v>
      </c>
      <c r="F209" s="59">
        <v>26</v>
      </c>
      <c r="G209" s="60">
        <v>12.76</v>
      </c>
      <c r="H209" s="60">
        <f t="shared" si="36"/>
        <v>331.76</v>
      </c>
      <c r="I209" s="60">
        <v>7.43</v>
      </c>
      <c r="J209" s="60">
        <f t="shared" si="37"/>
        <v>193.18</v>
      </c>
      <c r="K209" s="60">
        <f t="shared" si="38"/>
        <v>20.190000000000001</v>
      </c>
      <c r="L209" s="61">
        <f t="shared" si="39"/>
        <v>524.94000000000005</v>
      </c>
    </row>
    <row r="210" spans="1:12" ht="22.5">
      <c r="A210" s="56" t="s">
        <v>593</v>
      </c>
      <c r="B210" s="57" t="s">
        <v>594</v>
      </c>
      <c r="C210" s="56" t="s">
        <v>595</v>
      </c>
      <c r="D210" s="58" t="s">
        <v>29</v>
      </c>
      <c r="E210" s="58" t="s">
        <v>42</v>
      </c>
      <c r="F210" s="59">
        <v>2</v>
      </c>
      <c r="G210" s="60">
        <v>15.59</v>
      </c>
      <c r="H210" s="60">
        <f t="shared" si="36"/>
        <v>31.18</v>
      </c>
      <c r="I210" s="60">
        <v>9.5</v>
      </c>
      <c r="J210" s="60">
        <f t="shared" si="37"/>
        <v>19</v>
      </c>
      <c r="K210" s="60">
        <f t="shared" si="38"/>
        <v>25.09</v>
      </c>
      <c r="L210" s="61">
        <f t="shared" si="39"/>
        <v>50.18</v>
      </c>
    </row>
    <row r="211" spans="1:12" ht="22.5">
      <c r="A211" s="56" t="s">
        <v>596</v>
      </c>
      <c r="B211" s="57" t="s">
        <v>597</v>
      </c>
      <c r="C211" s="56" t="s">
        <v>598</v>
      </c>
      <c r="D211" s="58" t="s">
        <v>29</v>
      </c>
      <c r="E211" s="58" t="s">
        <v>42</v>
      </c>
      <c r="F211" s="59">
        <v>8</v>
      </c>
      <c r="G211" s="60">
        <v>23.62</v>
      </c>
      <c r="H211" s="60">
        <f t="shared" si="36"/>
        <v>188.96</v>
      </c>
      <c r="I211" s="60">
        <v>12.13</v>
      </c>
      <c r="J211" s="60">
        <f t="shared" si="37"/>
        <v>97.04</v>
      </c>
      <c r="K211" s="60">
        <f t="shared" si="38"/>
        <v>35.75</v>
      </c>
      <c r="L211" s="61">
        <f t="shared" si="39"/>
        <v>286</v>
      </c>
    </row>
    <row r="212" spans="1:12" ht="33.75">
      <c r="A212" s="56" t="s">
        <v>599</v>
      </c>
      <c r="B212" s="57" t="s">
        <v>600</v>
      </c>
      <c r="C212" s="56" t="s">
        <v>601</v>
      </c>
      <c r="D212" s="58" t="s">
        <v>29</v>
      </c>
      <c r="E212" s="58" t="s">
        <v>42</v>
      </c>
      <c r="F212" s="59">
        <v>18</v>
      </c>
      <c r="G212" s="60">
        <v>21.12</v>
      </c>
      <c r="H212" s="60">
        <f t="shared" si="36"/>
        <v>380.16</v>
      </c>
      <c r="I212" s="60">
        <v>15.66</v>
      </c>
      <c r="J212" s="60">
        <f t="shared" si="37"/>
        <v>281.88</v>
      </c>
      <c r="K212" s="60">
        <f t="shared" si="38"/>
        <v>36.78</v>
      </c>
      <c r="L212" s="61">
        <f t="shared" si="39"/>
        <v>662.04</v>
      </c>
    </row>
    <row r="213" spans="1:12" ht="22.5">
      <c r="A213" s="56" t="s">
        <v>602</v>
      </c>
      <c r="B213" s="57" t="s">
        <v>603</v>
      </c>
      <c r="C213" s="56" t="s">
        <v>604</v>
      </c>
      <c r="D213" s="58" t="s">
        <v>29</v>
      </c>
      <c r="E213" s="58" t="s">
        <v>42</v>
      </c>
      <c r="F213" s="59">
        <v>74</v>
      </c>
      <c r="G213" s="60">
        <v>18.079999999999998</v>
      </c>
      <c r="H213" s="60">
        <f t="shared" ref="H213:H244" si="40">TRUNC(F213*G213,2)</f>
        <v>1337.92</v>
      </c>
      <c r="I213" s="60">
        <v>10.99</v>
      </c>
      <c r="J213" s="60">
        <f t="shared" ref="J213:J244" si="41">TRUNC(F213*I213,2)</f>
        <v>813.26</v>
      </c>
      <c r="K213" s="60">
        <f t="shared" ref="K213:K244" si="42">TRUNC(G213+I213,2)</f>
        <v>29.07</v>
      </c>
      <c r="L213" s="61">
        <f t="shared" ref="L213:L244" si="43">TRUNC(F213*K213,2)</f>
        <v>2151.1799999999998</v>
      </c>
    </row>
    <row r="214" spans="1:12" ht="22.5">
      <c r="A214" s="56" t="s">
        <v>605</v>
      </c>
      <c r="B214" s="57" t="s">
        <v>606</v>
      </c>
      <c r="C214" s="56" t="s">
        <v>607</v>
      </c>
      <c r="D214" s="58" t="s">
        <v>29</v>
      </c>
      <c r="E214" s="58" t="s">
        <v>42</v>
      </c>
      <c r="F214" s="59">
        <v>5</v>
      </c>
      <c r="G214" s="60">
        <v>20.2</v>
      </c>
      <c r="H214" s="60">
        <f t="shared" si="40"/>
        <v>101</v>
      </c>
      <c r="I214" s="60">
        <v>14.18</v>
      </c>
      <c r="J214" s="60">
        <f t="shared" si="41"/>
        <v>70.900000000000006</v>
      </c>
      <c r="K214" s="60">
        <f t="shared" si="42"/>
        <v>34.380000000000003</v>
      </c>
      <c r="L214" s="61">
        <f t="shared" si="43"/>
        <v>171.9</v>
      </c>
    </row>
    <row r="215" spans="1:12" ht="22.5">
      <c r="A215" s="56" t="s">
        <v>608</v>
      </c>
      <c r="B215" s="57" t="s">
        <v>609</v>
      </c>
      <c r="C215" s="56" t="s">
        <v>610</v>
      </c>
      <c r="D215" s="58" t="s">
        <v>29</v>
      </c>
      <c r="E215" s="58" t="s">
        <v>42</v>
      </c>
      <c r="F215" s="59">
        <v>26</v>
      </c>
      <c r="G215" s="60">
        <v>14.2</v>
      </c>
      <c r="H215" s="60">
        <f t="shared" si="40"/>
        <v>369.2</v>
      </c>
      <c r="I215" s="60">
        <v>1.2</v>
      </c>
      <c r="J215" s="60">
        <f t="shared" si="41"/>
        <v>31.2</v>
      </c>
      <c r="K215" s="60">
        <f t="shared" si="42"/>
        <v>15.4</v>
      </c>
      <c r="L215" s="61">
        <f t="shared" si="43"/>
        <v>400.4</v>
      </c>
    </row>
    <row r="216" spans="1:12" ht="22.5">
      <c r="A216" s="56" t="s">
        <v>611</v>
      </c>
      <c r="B216" s="57" t="s">
        <v>612</v>
      </c>
      <c r="C216" s="56" t="s">
        <v>613</v>
      </c>
      <c r="D216" s="58" t="s">
        <v>29</v>
      </c>
      <c r="E216" s="58" t="s">
        <v>42</v>
      </c>
      <c r="F216" s="59">
        <v>5</v>
      </c>
      <c r="G216" s="60">
        <v>14.78</v>
      </c>
      <c r="H216" s="60">
        <f t="shared" si="40"/>
        <v>73.900000000000006</v>
      </c>
      <c r="I216" s="60">
        <v>1.65</v>
      </c>
      <c r="J216" s="60">
        <f t="shared" si="41"/>
        <v>8.25</v>
      </c>
      <c r="K216" s="60">
        <f t="shared" si="42"/>
        <v>16.43</v>
      </c>
      <c r="L216" s="61">
        <f t="shared" si="43"/>
        <v>82.15</v>
      </c>
    </row>
    <row r="217" spans="1:12" ht="22.5">
      <c r="A217" s="56" t="s">
        <v>614</v>
      </c>
      <c r="B217" s="57" t="s">
        <v>615</v>
      </c>
      <c r="C217" s="56" t="s">
        <v>616</v>
      </c>
      <c r="D217" s="58" t="s">
        <v>29</v>
      </c>
      <c r="E217" s="58" t="s">
        <v>42</v>
      </c>
      <c r="F217" s="59">
        <v>7</v>
      </c>
      <c r="G217" s="60">
        <v>15.56</v>
      </c>
      <c r="H217" s="60">
        <f t="shared" si="40"/>
        <v>108.92</v>
      </c>
      <c r="I217" s="60">
        <v>2.27</v>
      </c>
      <c r="J217" s="60">
        <f t="shared" si="41"/>
        <v>15.89</v>
      </c>
      <c r="K217" s="60">
        <f t="shared" si="42"/>
        <v>17.829999999999998</v>
      </c>
      <c r="L217" s="61">
        <f t="shared" si="43"/>
        <v>124.81</v>
      </c>
    </row>
    <row r="218" spans="1:12" ht="22.5">
      <c r="A218" s="56" t="s">
        <v>617</v>
      </c>
      <c r="B218" s="57" t="s">
        <v>618</v>
      </c>
      <c r="C218" s="56" t="s">
        <v>619</v>
      </c>
      <c r="D218" s="58" t="s">
        <v>29</v>
      </c>
      <c r="E218" s="58" t="s">
        <v>42</v>
      </c>
      <c r="F218" s="59">
        <v>2</v>
      </c>
      <c r="G218" s="60">
        <v>99.4</v>
      </c>
      <c r="H218" s="60">
        <f t="shared" si="40"/>
        <v>198.8</v>
      </c>
      <c r="I218" s="60">
        <v>10.119999999999999</v>
      </c>
      <c r="J218" s="60">
        <f t="shared" si="41"/>
        <v>20.239999999999998</v>
      </c>
      <c r="K218" s="60">
        <f t="shared" si="42"/>
        <v>109.52</v>
      </c>
      <c r="L218" s="61">
        <f t="shared" si="43"/>
        <v>219.04</v>
      </c>
    </row>
    <row r="219" spans="1:12" ht="22.5">
      <c r="A219" s="56" t="s">
        <v>620</v>
      </c>
      <c r="B219" s="57" t="s">
        <v>621</v>
      </c>
      <c r="C219" s="56" t="s">
        <v>622</v>
      </c>
      <c r="D219" s="58" t="s">
        <v>29</v>
      </c>
      <c r="E219" s="58" t="s">
        <v>42</v>
      </c>
      <c r="F219" s="59">
        <v>2</v>
      </c>
      <c r="G219" s="60">
        <v>102.92</v>
      </c>
      <c r="H219" s="60">
        <f t="shared" si="40"/>
        <v>205.84</v>
      </c>
      <c r="I219" s="60">
        <v>14.16</v>
      </c>
      <c r="J219" s="60">
        <f t="shared" si="41"/>
        <v>28.32</v>
      </c>
      <c r="K219" s="60">
        <f t="shared" si="42"/>
        <v>117.08</v>
      </c>
      <c r="L219" s="61">
        <f t="shared" si="43"/>
        <v>234.16</v>
      </c>
    </row>
    <row r="220" spans="1:12" ht="22.5">
      <c r="A220" s="56" t="s">
        <v>623</v>
      </c>
      <c r="B220" s="57" t="s">
        <v>624</v>
      </c>
      <c r="C220" s="56" t="s">
        <v>625</v>
      </c>
      <c r="D220" s="58" t="s">
        <v>29</v>
      </c>
      <c r="E220" s="58" t="s">
        <v>113</v>
      </c>
      <c r="F220" s="59">
        <v>10</v>
      </c>
      <c r="G220" s="60">
        <v>21.08</v>
      </c>
      <c r="H220" s="60">
        <f t="shared" si="40"/>
        <v>210.8</v>
      </c>
      <c r="I220" s="60">
        <v>2.39</v>
      </c>
      <c r="J220" s="60">
        <f t="shared" si="41"/>
        <v>23.9</v>
      </c>
      <c r="K220" s="60">
        <f t="shared" si="42"/>
        <v>23.47</v>
      </c>
      <c r="L220" s="61">
        <f t="shared" si="43"/>
        <v>234.7</v>
      </c>
    </row>
    <row r="221" spans="1:12" ht="45">
      <c r="A221" s="56" t="s">
        <v>626</v>
      </c>
      <c r="B221" s="57" t="s">
        <v>627</v>
      </c>
      <c r="C221" s="56" t="s">
        <v>628</v>
      </c>
      <c r="D221" s="58" t="s">
        <v>29</v>
      </c>
      <c r="E221" s="58" t="s">
        <v>42</v>
      </c>
      <c r="F221" s="59">
        <v>39</v>
      </c>
      <c r="G221" s="60">
        <v>115.88</v>
      </c>
      <c r="H221" s="60">
        <f t="shared" si="40"/>
        <v>4519.32</v>
      </c>
      <c r="I221" s="60">
        <v>7.85</v>
      </c>
      <c r="J221" s="60">
        <f t="shared" si="41"/>
        <v>306.14999999999998</v>
      </c>
      <c r="K221" s="60">
        <f t="shared" si="42"/>
        <v>123.73</v>
      </c>
      <c r="L221" s="61">
        <f t="shared" si="43"/>
        <v>4825.47</v>
      </c>
    </row>
    <row r="222" spans="1:12" ht="22.5">
      <c r="A222" s="56" t="s">
        <v>629</v>
      </c>
      <c r="B222" s="57" t="s">
        <v>630</v>
      </c>
      <c r="C222" s="56" t="s">
        <v>631</v>
      </c>
      <c r="D222" s="58" t="s">
        <v>29</v>
      </c>
      <c r="E222" s="58" t="s">
        <v>42</v>
      </c>
      <c r="F222" s="59">
        <v>132</v>
      </c>
      <c r="G222" s="60">
        <v>0.22</v>
      </c>
      <c r="H222" s="60">
        <f t="shared" si="40"/>
        <v>29.04</v>
      </c>
      <c r="I222" s="60">
        <v>0.32</v>
      </c>
      <c r="J222" s="60">
        <f t="shared" si="41"/>
        <v>42.24</v>
      </c>
      <c r="K222" s="60">
        <f t="shared" si="42"/>
        <v>0.54</v>
      </c>
      <c r="L222" s="61">
        <f t="shared" si="43"/>
        <v>71.28</v>
      </c>
    </row>
    <row r="223" spans="1:12" ht="22.5">
      <c r="A223" s="56" t="s">
        <v>632</v>
      </c>
      <c r="B223" s="57" t="s">
        <v>633</v>
      </c>
      <c r="C223" s="56" t="s">
        <v>634</v>
      </c>
      <c r="D223" s="58" t="s">
        <v>29</v>
      </c>
      <c r="E223" s="58" t="s">
        <v>113</v>
      </c>
      <c r="F223" s="59">
        <v>1374</v>
      </c>
      <c r="G223" s="60">
        <v>0.22</v>
      </c>
      <c r="H223" s="60">
        <f t="shared" si="40"/>
        <v>302.27999999999997</v>
      </c>
      <c r="I223" s="60">
        <v>0.32</v>
      </c>
      <c r="J223" s="60">
        <f t="shared" si="41"/>
        <v>439.68</v>
      </c>
      <c r="K223" s="60">
        <f t="shared" si="42"/>
        <v>0.54</v>
      </c>
      <c r="L223" s="61">
        <f t="shared" si="43"/>
        <v>741.96</v>
      </c>
    </row>
    <row r="224" spans="1:12" ht="22.5">
      <c r="A224" s="56" t="s">
        <v>635</v>
      </c>
      <c r="B224" s="57" t="s">
        <v>636</v>
      </c>
      <c r="C224" s="56" t="s">
        <v>637</v>
      </c>
      <c r="D224" s="58" t="s">
        <v>29</v>
      </c>
      <c r="E224" s="58" t="s">
        <v>42</v>
      </c>
      <c r="F224" s="59">
        <v>96</v>
      </c>
      <c r="G224" s="60">
        <v>0.42</v>
      </c>
      <c r="H224" s="60">
        <f t="shared" si="40"/>
        <v>40.32</v>
      </c>
      <c r="I224" s="60">
        <v>0.61</v>
      </c>
      <c r="J224" s="60">
        <f t="shared" si="41"/>
        <v>58.56</v>
      </c>
      <c r="K224" s="60">
        <f t="shared" si="42"/>
        <v>1.03</v>
      </c>
      <c r="L224" s="61">
        <f t="shared" si="43"/>
        <v>98.88</v>
      </c>
    </row>
    <row r="225" spans="1:12" ht="22.5">
      <c r="A225" s="56" t="s">
        <v>638</v>
      </c>
      <c r="B225" s="57" t="s">
        <v>639</v>
      </c>
      <c r="C225" s="56" t="s">
        <v>640</v>
      </c>
      <c r="D225" s="58" t="s">
        <v>34</v>
      </c>
      <c r="E225" s="58" t="s">
        <v>641</v>
      </c>
      <c r="F225" s="59">
        <v>6</v>
      </c>
      <c r="G225" s="60">
        <v>12.32</v>
      </c>
      <c r="H225" s="60">
        <f t="shared" si="40"/>
        <v>73.92</v>
      </c>
      <c r="I225" s="60">
        <v>0</v>
      </c>
      <c r="J225" s="60">
        <f t="shared" si="41"/>
        <v>0</v>
      </c>
      <c r="K225" s="60">
        <f t="shared" si="42"/>
        <v>12.32</v>
      </c>
      <c r="L225" s="61">
        <f t="shared" si="43"/>
        <v>73.92</v>
      </c>
    </row>
    <row r="226" spans="1:12" ht="22.5">
      <c r="A226" s="56" t="s">
        <v>642</v>
      </c>
      <c r="B226" s="57" t="s">
        <v>643</v>
      </c>
      <c r="C226" s="56" t="s">
        <v>644</v>
      </c>
      <c r="D226" s="58" t="s">
        <v>34</v>
      </c>
      <c r="E226" s="58" t="s">
        <v>641</v>
      </c>
      <c r="F226" s="59">
        <v>8</v>
      </c>
      <c r="G226" s="60">
        <v>4.83</v>
      </c>
      <c r="H226" s="60">
        <f t="shared" si="40"/>
        <v>38.64</v>
      </c>
      <c r="I226" s="60">
        <v>0</v>
      </c>
      <c r="J226" s="60">
        <f t="shared" si="41"/>
        <v>0</v>
      </c>
      <c r="K226" s="60">
        <f t="shared" si="42"/>
        <v>4.83</v>
      </c>
      <c r="L226" s="61">
        <f t="shared" si="43"/>
        <v>38.64</v>
      </c>
    </row>
    <row r="227" spans="1:12" ht="22.5">
      <c r="A227" s="56" t="s">
        <v>645</v>
      </c>
      <c r="B227" s="57" t="s">
        <v>646</v>
      </c>
      <c r="C227" s="56" t="s">
        <v>647</v>
      </c>
      <c r="D227" s="58" t="s">
        <v>34</v>
      </c>
      <c r="E227" s="58" t="s">
        <v>641</v>
      </c>
      <c r="F227" s="59">
        <v>20</v>
      </c>
      <c r="G227" s="60">
        <v>3.15</v>
      </c>
      <c r="H227" s="60">
        <f t="shared" si="40"/>
        <v>63</v>
      </c>
      <c r="I227" s="60">
        <v>0</v>
      </c>
      <c r="J227" s="60">
        <f t="shared" si="41"/>
        <v>0</v>
      </c>
      <c r="K227" s="60">
        <f t="shared" si="42"/>
        <v>3.15</v>
      </c>
      <c r="L227" s="61">
        <f t="shared" si="43"/>
        <v>63</v>
      </c>
    </row>
    <row r="228" spans="1:12" ht="22.5">
      <c r="A228" s="56" t="s">
        <v>648</v>
      </c>
      <c r="B228" s="57" t="s">
        <v>649</v>
      </c>
      <c r="C228" s="56" t="s">
        <v>650</v>
      </c>
      <c r="D228" s="58" t="s">
        <v>34</v>
      </c>
      <c r="E228" s="58" t="s">
        <v>42</v>
      </c>
      <c r="F228" s="59">
        <v>1</v>
      </c>
      <c r="G228" s="60">
        <v>865.82</v>
      </c>
      <c r="H228" s="60">
        <f t="shared" si="40"/>
        <v>865.82</v>
      </c>
      <c r="I228" s="60">
        <v>0</v>
      </c>
      <c r="J228" s="60">
        <f t="shared" si="41"/>
        <v>0</v>
      </c>
      <c r="K228" s="60">
        <f t="shared" si="42"/>
        <v>865.82</v>
      </c>
      <c r="L228" s="61">
        <f t="shared" si="43"/>
        <v>865.82</v>
      </c>
    </row>
    <row r="229" spans="1:12" ht="22.5">
      <c r="A229" s="56" t="s">
        <v>651</v>
      </c>
      <c r="B229" s="57" t="s">
        <v>652</v>
      </c>
      <c r="C229" s="56" t="s">
        <v>653</v>
      </c>
      <c r="D229" s="58" t="s">
        <v>34</v>
      </c>
      <c r="E229" s="58" t="s">
        <v>42</v>
      </c>
      <c r="F229" s="59">
        <v>2</v>
      </c>
      <c r="G229" s="60">
        <v>327.17</v>
      </c>
      <c r="H229" s="60">
        <f t="shared" si="40"/>
        <v>654.34</v>
      </c>
      <c r="I229" s="60">
        <v>0</v>
      </c>
      <c r="J229" s="60">
        <f t="shared" si="41"/>
        <v>0</v>
      </c>
      <c r="K229" s="60">
        <f t="shared" si="42"/>
        <v>327.17</v>
      </c>
      <c r="L229" s="61">
        <f t="shared" si="43"/>
        <v>654.34</v>
      </c>
    </row>
    <row r="230" spans="1:12" ht="22.5">
      <c r="A230" s="56" t="s">
        <v>654</v>
      </c>
      <c r="B230" s="57" t="s">
        <v>655</v>
      </c>
      <c r="C230" s="56" t="s">
        <v>656</v>
      </c>
      <c r="D230" s="58" t="s">
        <v>34</v>
      </c>
      <c r="E230" s="58" t="s">
        <v>42</v>
      </c>
      <c r="F230" s="59">
        <v>10</v>
      </c>
      <c r="G230" s="60">
        <v>9.34</v>
      </c>
      <c r="H230" s="60">
        <f t="shared" si="40"/>
        <v>93.4</v>
      </c>
      <c r="I230" s="60">
        <v>0</v>
      </c>
      <c r="J230" s="60">
        <f t="shared" si="41"/>
        <v>0</v>
      </c>
      <c r="K230" s="60">
        <f t="shared" si="42"/>
        <v>9.34</v>
      </c>
      <c r="L230" s="61">
        <f t="shared" si="43"/>
        <v>93.4</v>
      </c>
    </row>
    <row r="231" spans="1:12" ht="22.5">
      <c r="A231" s="56" t="s">
        <v>657</v>
      </c>
      <c r="B231" s="57" t="s">
        <v>658</v>
      </c>
      <c r="C231" s="56" t="s">
        <v>659</v>
      </c>
      <c r="D231" s="58" t="s">
        <v>34</v>
      </c>
      <c r="E231" s="58" t="s">
        <v>42</v>
      </c>
      <c r="F231" s="59">
        <v>5</v>
      </c>
      <c r="G231" s="60">
        <v>40.18</v>
      </c>
      <c r="H231" s="60">
        <f t="shared" si="40"/>
        <v>200.9</v>
      </c>
      <c r="I231" s="60">
        <v>0</v>
      </c>
      <c r="J231" s="60">
        <f t="shared" si="41"/>
        <v>0</v>
      </c>
      <c r="K231" s="60">
        <f t="shared" si="42"/>
        <v>40.18</v>
      </c>
      <c r="L231" s="61">
        <f t="shared" si="43"/>
        <v>200.9</v>
      </c>
    </row>
    <row r="232" spans="1:12" ht="22.5">
      <c r="A232" s="56" t="s">
        <v>660</v>
      </c>
      <c r="B232" s="57" t="s">
        <v>661</v>
      </c>
      <c r="C232" s="56" t="s">
        <v>662</v>
      </c>
      <c r="D232" s="58" t="s">
        <v>34</v>
      </c>
      <c r="E232" s="58" t="s">
        <v>113</v>
      </c>
      <c r="F232" s="59">
        <v>7</v>
      </c>
      <c r="G232" s="60">
        <v>65.930000000000007</v>
      </c>
      <c r="H232" s="60">
        <f t="shared" si="40"/>
        <v>461.51</v>
      </c>
      <c r="I232" s="60">
        <v>0</v>
      </c>
      <c r="J232" s="60">
        <f t="shared" si="41"/>
        <v>0</v>
      </c>
      <c r="K232" s="60">
        <f t="shared" si="42"/>
        <v>65.930000000000007</v>
      </c>
      <c r="L232" s="61">
        <f t="shared" si="43"/>
        <v>461.51</v>
      </c>
    </row>
    <row r="233" spans="1:12" ht="22.5">
      <c r="A233" s="56" t="s">
        <v>663</v>
      </c>
      <c r="B233" s="57" t="s">
        <v>664</v>
      </c>
      <c r="C233" s="56" t="s">
        <v>665</v>
      </c>
      <c r="D233" s="58" t="s">
        <v>34</v>
      </c>
      <c r="E233" s="58" t="s">
        <v>666</v>
      </c>
      <c r="F233" s="59">
        <v>30</v>
      </c>
      <c r="G233" s="60">
        <v>3.02</v>
      </c>
      <c r="H233" s="60">
        <f t="shared" si="40"/>
        <v>90.6</v>
      </c>
      <c r="I233" s="60">
        <v>0</v>
      </c>
      <c r="J233" s="60">
        <f t="shared" si="41"/>
        <v>0</v>
      </c>
      <c r="K233" s="60">
        <f t="shared" si="42"/>
        <v>3.02</v>
      </c>
      <c r="L233" s="61">
        <f t="shared" si="43"/>
        <v>90.6</v>
      </c>
    </row>
    <row r="234" spans="1:12" ht="22.5">
      <c r="A234" s="56" t="s">
        <v>667</v>
      </c>
      <c r="B234" s="57" t="s">
        <v>668</v>
      </c>
      <c r="C234" s="56" t="s">
        <v>669</v>
      </c>
      <c r="D234" s="58" t="s">
        <v>34</v>
      </c>
      <c r="E234" s="58" t="s">
        <v>666</v>
      </c>
      <c r="F234" s="59">
        <v>12</v>
      </c>
      <c r="G234" s="60">
        <v>5.26</v>
      </c>
      <c r="H234" s="60">
        <f t="shared" si="40"/>
        <v>63.12</v>
      </c>
      <c r="I234" s="60">
        <v>0</v>
      </c>
      <c r="J234" s="60">
        <f t="shared" si="41"/>
        <v>0</v>
      </c>
      <c r="K234" s="60">
        <f t="shared" si="42"/>
        <v>5.26</v>
      </c>
      <c r="L234" s="61">
        <f t="shared" si="43"/>
        <v>63.12</v>
      </c>
    </row>
    <row r="235" spans="1:12" ht="22.5">
      <c r="A235" s="56" t="s">
        <v>670</v>
      </c>
      <c r="B235" s="57" t="s">
        <v>671</v>
      </c>
      <c r="C235" s="56" t="s">
        <v>672</v>
      </c>
      <c r="D235" s="58" t="s">
        <v>34</v>
      </c>
      <c r="E235" s="58" t="s">
        <v>42</v>
      </c>
      <c r="F235" s="59">
        <v>15</v>
      </c>
      <c r="G235" s="60">
        <v>8.8800000000000008</v>
      </c>
      <c r="H235" s="60">
        <f t="shared" si="40"/>
        <v>133.19999999999999</v>
      </c>
      <c r="I235" s="60">
        <v>0</v>
      </c>
      <c r="J235" s="60">
        <f t="shared" si="41"/>
        <v>0</v>
      </c>
      <c r="K235" s="60">
        <f t="shared" si="42"/>
        <v>8.8800000000000008</v>
      </c>
      <c r="L235" s="61">
        <f t="shared" si="43"/>
        <v>133.19999999999999</v>
      </c>
    </row>
    <row r="236" spans="1:12" ht="22.5">
      <c r="A236" s="56" t="s">
        <v>673</v>
      </c>
      <c r="B236" s="57" t="s">
        <v>674</v>
      </c>
      <c r="C236" s="56" t="s">
        <v>675</v>
      </c>
      <c r="D236" s="58" t="s">
        <v>34</v>
      </c>
      <c r="E236" s="58" t="s">
        <v>113</v>
      </c>
      <c r="F236" s="59">
        <v>11</v>
      </c>
      <c r="G236" s="60">
        <v>18.809999999999999</v>
      </c>
      <c r="H236" s="60">
        <f t="shared" si="40"/>
        <v>206.91</v>
      </c>
      <c r="I236" s="60">
        <v>0</v>
      </c>
      <c r="J236" s="60">
        <f t="shared" si="41"/>
        <v>0</v>
      </c>
      <c r="K236" s="60">
        <f t="shared" si="42"/>
        <v>18.809999999999999</v>
      </c>
      <c r="L236" s="61">
        <f t="shared" si="43"/>
        <v>206.91</v>
      </c>
    </row>
    <row r="237" spans="1:12" ht="22.5">
      <c r="A237" s="56" t="s">
        <v>676</v>
      </c>
      <c r="B237" s="57" t="s">
        <v>677</v>
      </c>
      <c r="C237" s="56" t="s">
        <v>678</v>
      </c>
      <c r="D237" s="58" t="s">
        <v>34</v>
      </c>
      <c r="E237" s="58" t="s">
        <v>113</v>
      </c>
      <c r="F237" s="59">
        <v>28</v>
      </c>
      <c r="G237" s="60">
        <v>22.62</v>
      </c>
      <c r="H237" s="60">
        <f t="shared" si="40"/>
        <v>633.36</v>
      </c>
      <c r="I237" s="60">
        <v>0</v>
      </c>
      <c r="J237" s="60">
        <f t="shared" si="41"/>
        <v>0</v>
      </c>
      <c r="K237" s="60">
        <f t="shared" si="42"/>
        <v>22.62</v>
      </c>
      <c r="L237" s="61">
        <f t="shared" si="43"/>
        <v>633.36</v>
      </c>
    </row>
    <row r="238" spans="1:12" ht="22.5">
      <c r="A238" s="56" t="s">
        <v>679</v>
      </c>
      <c r="B238" s="57" t="s">
        <v>680</v>
      </c>
      <c r="C238" s="56" t="s">
        <v>681</v>
      </c>
      <c r="D238" s="58" t="s">
        <v>34</v>
      </c>
      <c r="E238" s="58" t="s">
        <v>641</v>
      </c>
      <c r="F238" s="59">
        <v>19</v>
      </c>
      <c r="G238" s="60">
        <v>3.56</v>
      </c>
      <c r="H238" s="60">
        <f t="shared" si="40"/>
        <v>67.64</v>
      </c>
      <c r="I238" s="60">
        <v>0</v>
      </c>
      <c r="J238" s="60">
        <f t="shared" si="41"/>
        <v>0</v>
      </c>
      <c r="K238" s="60">
        <f t="shared" si="42"/>
        <v>3.56</v>
      </c>
      <c r="L238" s="61">
        <f t="shared" si="43"/>
        <v>67.64</v>
      </c>
    </row>
    <row r="239" spans="1:12" ht="22.5">
      <c r="A239" s="56" t="s">
        <v>682</v>
      </c>
      <c r="B239" s="57" t="s">
        <v>683</v>
      </c>
      <c r="C239" s="56" t="s">
        <v>684</v>
      </c>
      <c r="D239" s="58" t="s">
        <v>34</v>
      </c>
      <c r="E239" s="58" t="s">
        <v>641</v>
      </c>
      <c r="F239" s="59">
        <v>8</v>
      </c>
      <c r="G239" s="60">
        <v>4.22</v>
      </c>
      <c r="H239" s="60">
        <f t="shared" si="40"/>
        <v>33.76</v>
      </c>
      <c r="I239" s="60">
        <v>0</v>
      </c>
      <c r="J239" s="60">
        <f t="shared" si="41"/>
        <v>0</v>
      </c>
      <c r="K239" s="60">
        <f t="shared" si="42"/>
        <v>4.22</v>
      </c>
      <c r="L239" s="61">
        <f t="shared" si="43"/>
        <v>33.76</v>
      </c>
    </row>
    <row r="240" spans="1:12" ht="22.5">
      <c r="A240" s="56" t="s">
        <v>685</v>
      </c>
      <c r="B240" s="57" t="s">
        <v>686</v>
      </c>
      <c r="C240" s="56" t="s">
        <v>687</v>
      </c>
      <c r="D240" s="58" t="s">
        <v>34</v>
      </c>
      <c r="E240" s="58" t="s">
        <v>641</v>
      </c>
      <c r="F240" s="59">
        <v>6</v>
      </c>
      <c r="G240" s="60">
        <v>5.77</v>
      </c>
      <c r="H240" s="60">
        <f t="shared" si="40"/>
        <v>34.619999999999997</v>
      </c>
      <c r="I240" s="60">
        <v>0</v>
      </c>
      <c r="J240" s="60">
        <f t="shared" si="41"/>
        <v>0</v>
      </c>
      <c r="K240" s="60">
        <f t="shared" si="42"/>
        <v>5.77</v>
      </c>
      <c r="L240" s="61">
        <f t="shared" si="43"/>
        <v>34.619999999999997</v>
      </c>
    </row>
    <row r="241" spans="1:12" ht="22.5">
      <c r="A241" s="56" t="s">
        <v>688</v>
      </c>
      <c r="B241" s="57" t="s">
        <v>689</v>
      </c>
      <c r="C241" s="56" t="s">
        <v>690</v>
      </c>
      <c r="D241" s="58" t="s">
        <v>34</v>
      </c>
      <c r="E241" s="58" t="s">
        <v>641</v>
      </c>
      <c r="F241" s="59">
        <v>11</v>
      </c>
      <c r="G241" s="60">
        <v>4.3499999999999996</v>
      </c>
      <c r="H241" s="60">
        <f t="shared" si="40"/>
        <v>47.85</v>
      </c>
      <c r="I241" s="60">
        <v>0</v>
      </c>
      <c r="J241" s="60">
        <f t="shared" si="41"/>
        <v>0</v>
      </c>
      <c r="K241" s="60">
        <f t="shared" si="42"/>
        <v>4.3499999999999996</v>
      </c>
      <c r="L241" s="61">
        <f t="shared" si="43"/>
        <v>47.85</v>
      </c>
    </row>
    <row r="242" spans="1:12" ht="22.5">
      <c r="A242" s="56" t="s">
        <v>691</v>
      </c>
      <c r="B242" s="57" t="s">
        <v>692</v>
      </c>
      <c r="C242" s="56" t="s">
        <v>693</v>
      </c>
      <c r="D242" s="58" t="s">
        <v>34</v>
      </c>
      <c r="E242" s="58" t="s">
        <v>641</v>
      </c>
      <c r="F242" s="59">
        <v>4</v>
      </c>
      <c r="G242" s="60">
        <v>2.67</v>
      </c>
      <c r="H242" s="60">
        <f t="shared" si="40"/>
        <v>10.68</v>
      </c>
      <c r="I242" s="60">
        <v>0</v>
      </c>
      <c r="J242" s="60">
        <f t="shared" si="41"/>
        <v>0</v>
      </c>
      <c r="K242" s="60">
        <f t="shared" si="42"/>
        <v>2.67</v>
      </c>
      <c r="L242" s="61">
        <f t="shared" si="43"/>
        <v>10.68</v>
      </c>
    </row>
    <row r="243" spans="1:12" ht="22.5">
      <c r="A243" s="56" t="s">
        <v>694</v>
      </c>
      <c r="B243" s="57" t="s">
        <v>695</v>
      </c>
      <c r="C243" s="56" t="s">
        <v>696</v>
      </c>
      <c r="D243" s="58" t="s">
        <v>34</v>
      </c>
      <c r="E243" s="58" t="s">
        <v>641</v>
      </c>
      <c r="F243" s="59">
        <v>4</v>
      </c>
      <c r="G243" s="60">
        <v>28.21</v>
      </c>
      <c r="H243" s="60">
        <f t="shared" si="40"/>
        <v>112.84</v>
      </c>
      <c r="I243" s="60">
        <v>0</v>
      </c>
      <c r="J243" s="60">
        <f t="shared" si="41"/>
        <v>0</v>
      </c>
      <c r="K243" s="60">
        <f t="shared" si="42"/>
        <v>28.21</v>
      </c>
      <c r="L243" s="61">
        <f t="shared" si="43"/>
        <v>112.84</v>
      </c>
    </row>
    <row r="244" spans="1:12" ht="22.5">
      <c r="A244" s="56" t="s">
        <v>697</v>
      </c>
      <c r="B244" s="57" t="s">
        <v>698</v>
      </c>
      <c r="C244" s="56" t="s">
        <v>699</v>
      </c>
      <c r="D244" s="58" t="s">
        <v>34</v>
      </c>
      <c r="E244" s="58" t="s">
        <v>42</v>
      </c>
      <c r="F244" s="59">
        <v>1</v>
      </c>
      <c r="G244" s="60">
        <v>27.87</v>
      </c>
      <c r="H244" s="60">
        <f t="shared" si="40"/>
        <v>27.87</v>
      </c>
      <c r="I244" s="60">
        <v>0</v>
      </c>
      <c r="J244" s="60">
        <f t="shared" si="41"/>
        <v>0</v>
      </c>
      <c r="K244" s="60">
        <f t="shared" si="42"/>
        <v>27.87</v>
      </c>
      <c r="L244" s="61">
        <f t="shared" si="43"/>
        <v>27.87</v>
      </c>
    </row>
    <row r="245" spans="1:12" ht="22.5">
      <c r="A245" s="56" t="s">
        <v>700</v>
      </c>
      <c r="B245" s="57" t="s">
        <v>701</v>
      </c>
      <c r="C245" s="56" t="s">
        <v>702</v>
      </c>
      <c r="D245" s="58" t="s">
        <v>34</v>
      </c>
      <c r="E245" s="58" t="s">
        <v>42</v>
      </c>
      <c r="F245" s="59">
        <v>1</v>
      </c>
      <c r="G245" s="60">
        <v>719.92</v>
      </c>
      <c r="H245" s="60">
        <f t="shared" ref="H245:H276" si="44">TRUNC(F245*G245,2)</f>
        <v>719.92</v>
      </c>
      <c r="I245" s="60">
        <v>0</v>
      </c>
      <c r="J245" s="60">
        <f t="shared" ref="J245:J276" si="45">TRUNC(F245*I245,2)</f>
        <v>0</v>
      </c>
      <c r="K245" s="60">
        <f t="shared" ref="K245:K250" si="46">TRUNC(G245+I245,2)</f>
        <v>719.92</v>
      </c>
      <c r="L245" s="61">
        <f t="shared" ref="L245:L276" si="47">TRUNC(F245*K245,2)</f>
        <v>719.92</v>
      </c>
    </row>
    <row r="246" spans="1:12" ht="22.5">
      <c r="A246" s="56" t="s">
        <v>703</v>
      </c>
      <c r="B246" s="57" t="s">
        <v>704</v>
      </c>
      <c r="C246" s="56" t="s">
        <v>705</v>
      </c>
      <c r="D246" s="58" t="s">
        <v>34</v>
      </c>
      <c r="E246" s="58" t="s">
        <v>42</v>
      </c>
      <c r="F246" s="59">
        <v>2</v>
      </c>
      <c r="G246" s="60">
        <v>813.58</v>
      </c>
      <c r="H246" s="60">
        <f t="shared" si="44"/>
        <v>1627.16</v>
      </c>
      <c r="I246" s="60">
        <v>0</v>
      </c>
      <c r="J246" s="60">
        <f t="shared" si="45"/>
        <v>0</v>
      </c>
      <c r="K246" s="60">
        <f t="shared" si="46"/>
        <v>813.58</v>
      </c>
      <c r="L246" s="61">
        <f t="shared" si="47"/>
        <v>1627.16</v>
      </c>
    </row>
    <row r="247" spans="1:12" ht="22.5">
      <c r="A247" s="56" t="s">
        <v>706</v>
      </c>
      <c r="B247" s="57" t="s">
        <v>707</v>
      </c>
      <c r="C247" s="56" t="s">
        <v>708</v>
      </c>
      <c r="D247" s="58" t="s">
        <v>34</v>
      </c>
      <c r="E247" s="58" t="s">
        <v>42</v>
      </c>
      <c r="F247" s="59">
        <v>2</v>
      </c>
      <c r="G247" s="60">
        <v>99.52</v>
      </c>
      <c r="H247" s="60">
        <f t="shared" si="44"/>
        <v>199.04</v>
      </c>
      <c r="I247" s="60">
        <v>0</v>
      </c>
      <c r="J247" s="60">
        <f t="shared" si="45"/>
        <v>0</v>
      </c>
      <c r="K247" s="60">
        <f t="shared" si="46"/>
        <v>99.52</v>
      </c>
      <c r="L247" s="61">
        <f t="shared" si="47"/>
        <v>199.04</v>
      </c>
    </row>
    <row r="248" spans="1:12" ht="22.5">
      <c r="A248" s="56" t="s">
        <v>709</v>
      </c>
      <c r="B248" s="57" t="s">
        <v>710</v>
      </c>
      <c r="C248" s="56" t="s">
        <v>711</v>
      </c>
      <c r="D248" s="58" t="s">
        <v>34</v>
      </c>
      <c r="E248" s="58" t="s">
        <v>42</v>
      </c>
      <c r="F248" s="59">
        <v>4</v>
      </c>
      <c r="G248" s="60">
        <v>31.1</v>
      </c>
      <c r="H248" s="60">
        <f t="shared" si="44"/>
        <v>124.4</v>
      </c>
      <c r="I248" s="60">
        <v>0</v>
      </c>
      <c r="J248" s="60">
        <f t="shared" si="45"/>
        <v>0</v>
      </c>
      <c r="K248" s="60">
        <f t="shared" si="46"/>
        <v>31.1</v>
      </c>
      <c r="L248" s="61">
        <f t="shared" si="47"/>
        <v>124.4</v>
      </c>
    </row>
    <row r="249" spans="1:12" ht="22.5">
      <c r="A249" s="56" t="s">
        <v>712</v>
      </c>
      <c r="B249" s="57" t="s">
        <v>713</v>
      </c>
      <c r="C249" s="56" t="s">
        <v>714</v>
      </c>
      <c r="D249" s="58" t="s">
        <v>34</v>
      </c>
      <c r="E249" s="58" t="s">
        <v>42</v>
      </c>
      <c r="F249" s="59">
        <v>22</v>
      </c>
      <c r="G249" s="60">
        <v>3.37</v>
      </c>
      <c r="H249" s="60">
        <f t="shared" si="44"/>
        <v>74.14</v>
      </c>
      <c r="I249" s="60">
        <v>0</v>
      </c>
      <c r="J249" s="60">
        <f t="shared" si="45"/>
        <v>0</v>
      </c>
      <c r="K249" s="60">
        <f t="shared" si="46"/>
        <v>3.37</v>
      </c>
      <c r="L249" s="61">
        <f t="shared" si="47"/>
        <v>74.14</v>
      </c>
    </row>
    <row r="250" spans="1:12" ht="22.5">
      <c r="A250" s="56" t="s">
        <v>715</v>
      </c>
      <c r="B250" s="57" t="s">
        <v>716</v>
      </c>
      <c r="C250" s="56" t="s">
        <v>717</v>
      </c>
      <c r="D250" s="58" t="s">
        <v>34</v>
      </c>
      <c r="E250" s="58" t="s">
        <v>42</v>
      </c>
      <c r="F250" s="59">
        <v>8</v>
      </c>
      <c r="G250" s="60">
        <v>4.68</v>
      </c>
      <c r="H250" s="60">
        <f t="shared" si="44"/>
        <v>37.44</v>
      </c>
      <c r="I250" s="60">
        <v>0</v>
      </c>
      <c r="J250" s="60">
        <f t="shared" si="45"/>
        <v>0</v>
      </c>
      <c r="K250" s="60">
        <f t="shared" si="46"/>
        <v>4.68</v>
      </c>
      <c r="L250" s="61">
        <f t="shared" si="47"/>
        <v>37.44</v>
      </c>
    </row>
    <row r="251" spans="1:12" ht="12.75" customHeight="1">
      <c r="A251" s="80"/>
      <c r="B251" s="80" t="s">
        <v>718</v>
      </c>
      <c r="C251" s="76" t="s">
        <v>719</v>
      </c>
      <c r="D251" s="76"/>
      <c r="E251" s="76"/>
      <c r="F251" s="76"/>
      <c r="G251" s="77"/>
      <c r="H251" s="78">
        <f>SUM(H252:H284)</f>
        <v>10937.470000000001</v>
      </c>
      <c r="I251" s="77"/>
      <c r="J251" s="78">
        <f>SUM(J252:J284)</f>
        <v>2726.5299999999997</v>
      </c>
      <c r="K251" s="77"/>
      <c r="L251" s="78">
        <f>SUM(L252:L284)</f>
        <v>13664.000000000005</v>
      </c>
    </row>
    <row r="252" spans="1:12" ht="22.5">
      <c r="A252" s="56">
        <v>11976</v>
      </c>
      <c r="B252" s="57" t="s">
        <v>720</v>
      </c>
      <c r="C252" s="56" t="s">
        <v>521</v>
      </c>
      <c r="D252" s="58" t="s">
        <v>34</v>
      </c>
      <c r="E252" s="58" t="s">
        <v>42</v>
      </c>
      <c r="F252" s="59">
        <v>25</v>
      </c>
      <c r="G252" s="60">
        <v>1.03</v>
      </c>
      <c r="H252" s="60">
        <f t="shared" ref="H252:H284" si="48">TRUNC(F252*G252,2)</f>
        <v>25.75</v>
      </c>
      <c r="I252" s="60">
        <v>0</v>
      </c>
      <c r="J252" s="60">
        <f t="shared" ref="J252:J284" si="49">TRUNC(F252*I252,2)</f>
        <v>0</v>
      </c>
      <c r="K252" s="60">
        <f t="shared" ref="K252:K284" si="50">TRUNC(G252+I252,2)</f>
        <v>1.03</v>
      </c>
      <c r="L252" s="61">
        <f t="shared" ref="L252:L284" si="51">TRUNC(F252*K252,2)</f>
        <v>25.75</v>
      </c>
    </row>
    <row r="253" spans="1:12" ht="22.5">
      <c r="A253" s="56" t="s">
        <v>522</v>
      </c>
      <c r="B253" s="57" t="s">
        <v>721</v>
      </c>
      <c r="C253" s="56" t="s">
        <v>524</v>
      </c>
      <c r="D253" s="58" t="s">
        <v>34</v>
      </c>
      <c r="E253" s="58" t="s">
        <v>42</v>
      </c>
      <c r="F253" s="59">
        <v>2</v>
      </c>
      <c r="G253" s="60">
        <v>29.13</v>
      </c>
      <c r="H253" s="60">
        <f t="shared" si="48"/>
        <v>58.26</v>
      </c>
      <c r="I253" s="60">
        <v>0</v>
      </c>
      <c r="J253" s="60">
        <f t="shared" si="49"/>
        <v>0</v>
      </c>
      <c r="K253" s="60">
        <f t="shared" si="50"/>
        <v>29.13</v>
      </c>
      <c r="L253" s="61">
        <f t="shared" si="51"/>
        <v>58.26</v>
      </c>
    </row>
    <row r="254" spans="1:12" ht="22.5">
      <c r="A254" s="56">
        <v>2436</v>
      </c>
      <c r="B254" s="57" t="s">
        <v>722</v>
      </c>
      <c r="C254" s="56" t="s">
        <v>723</v>
      </c>
      <c r="D254" s="58" t="s">
        <v>52</v>
      </c>
      <c r="E254" s="58" t="s">
        <v>53</v>
      </c>
      <c r="F254" s="59">
        <v>24</v>
      </c>
      <c r="G254" s="60">
        <v>0</v>
      </c>
      <c r="H254" s="60">
        <f t="shared" si="48"/>
        <v>0</v>
      </c>
      <c r="I254" s="60">
        <v>14.65</v>
      </c>
      <c r="J254" s="60">
        <f t="shared" si="49"/>
        <v>351.6</v>
      </c>
      <c r="K254" s="60">
        <f t="shared" si="50"/>
        <v>14.65</v>
      </c>
      <c r="L254" s="61">
        <f t="shared" si="51"/>
        <v>351.6</v>
      </c>
    </row>
    <row r="255" spans="1:12" ht="22.5">
      <c r="A255" s="56">
        <v>247</v>
      </c>
      <c r="B255" s="57" t="s">
        <v>724</v>
      </c>
      <c r="C255" s="56" t="s">
        <v>725</v>
      </c>
      <c r="D255" s="58" t="s">
        <v>52</v>
      </c>
      <c r="E255" s="58" t="s">
        <v>53</v>
      </c>
      <c r="F255" s="59">
        <v>24</v>
      </c>
      <c r="G255" s="60">
        <v>0</v>
      </c>
      <c r="H255" s="60">
        <f t="shared" si="48"/>
        <v>0</v>
      </c>
      <c r="I255" s="60">
        <v>10.29</v>
      </c>
      <c r="J255" s="60">
        <f t="shared" si="49"/>
        <v>246.96</v>
      </c>
      <c r="K255" s="60">
        <f t="shared" si="50"/>
        <v>10.29</v>
      </c>
      <c r="L255" s="61">
        <f t="shared" si="51"/>
        <v>246.96</v>
      </c>
    </row>
    <row r="256" spans="1:12" ht="22.5">
      <c r="A256" s="56" t="s">
        <v>726</v>
      </c>
      <c r="B256" s="57" t="s">
        <v>727</v>
      </c>
      <c r="C256" s="56" t="s">
        <v>728</v>
      </c>
      <c r="D256" s="58" t="s">
        <v>34</v>
      </c>
      <c r="E256" s="58" t="s">
        <v>42</v>
      </c>
      <c r="F256" s="59">
        <v>26</v>
      </c>
      <c r="G256" s="60">
        <v>5.71</v>
      </c>
      <c r="H256" s="60">
        <f t="shared" si="48"/>
        <v>148.46</v>
      </c>
      <c r="I256" s="60">
        <v>0</v>
      </c>
      <c r="J256" s="60">
        <f t="shared" si="49"/>
        <v>0</v>
      </c>
      <c r="K256" s="60">
        <f t="shared" si="50"/>
        <v>5.71</v>
      </c>
      <c r="L256" s="61">
        <f t="shared" si="51"/>
        <v>148.46</v>
      </c>
    </row>
    <row r="257" spans="1:12" ht="22.5">
      <c r="A257" s="56">
        <v>38095</v>
      </c>
      <c r="B257" s="57" t="s">
        <v>729</v>
      </c>
      <c r="C257" s="56" t="s">
        <v>730</v>
      </c>
      <c r="D257" s="58" t="s">
        <v>34</v>
      </c>
      <c r="E257" s="58" t="s">
        <v>42</v>
      </c>
      <c r="F257" s="59">
        <v>36</v>
      </c>
      <c r="G257" s="60">
        <v>3.78</v>
      </c>
      <c r="H257" s="60">
        <f t="shared" si="48"/>
        <v>136.08000000000001</v>
      </c>
      <c r="I257" s="60">
        <v>0</v>
      </c>
      <c r="J257" s="60">
        <f t="shared" si="49"/>
        <v>0</v>
      </c>
      <c r="K257" s="60">
        <f t="shared" si="50"/>
        <v>3.78</v>
      </c>
      <c r="L257" s="61">
        <f t="shared" si="51"/>
        <v>136.08000000000001</v>
      </c>
    </row>
    <row r="258" spans="1:12" ht="22.5">
      <c r="A258" s="56">
        <v>39996</v>
      </c>
      <c r="B258" s="57" t="s">
        <v>731</v>
      </c>
      <c r="C258" s="56" t="s">
        <v>547</v>
      </c>
      <c r="D258" s="58" t="s">
        <v>34</v>
      </c>
      <c r="E258" s="58" t="s">
        <v>113</v>
      </c>
      <c r="F258" s="59">
        <v>30</v>
      </c>
      <c r="G258" s="60">
        <v>4.59</v>
      </c>
      <c r="H258" s="60">
        <f t="shared" si="48"/>
        <v>137.69999999999999</v>
      </c>
      <c r="I258" s="60">
        <v>0</v>
      </c>
      <c r="J258" s="60">
        <f t="shared" si="49"/>
        <v>0</v>
      </c>
      <c r="K258" s="60">
        <f t="shared" si="50"/>
        <v>4.59</v>
      </c>
      <c r="L258" s="61">
        <f t="shared" si="51"/>
        <v>137.69999999999999</v>
      </c>
    </row>
    <row r="259" spans="1:12" ht="22.5">
      <c r="A259" s="56" t="s">
        <v>732</v>
      </c>
      <c r="B259" s="57" t="s">
        <v>733</v>
      </c>
      <c r="C259" s="56" t="s">
        <v>734</v>
      </c>
      <c r="D259" s="58" t="s">
        <v>735</v>
      </c>
      <c r="E259" s="58" t="s">
        <v>42</v>
      </c>
      <c r="F259" s="59">
        <v>58</v>
      </c>
      <c r="G259" s="60">
        <v>18.399999999999999</v>
      </c>
      <c r="H259" s="60">
        <f t="shared" si="48"/>
        <v>1067.2</v>
      </c>
      <c r="I259" s="60">
        <v>0</v>
      </c>
      <c r="J259" s="60">
        <f t="shared" si="49"/>
        <v>0</v>
      </c>
      <c r="K259" s="60">
        <f t="shared" si="50"/>
        <v>18.399999999999999</v>
      </c>
      <c r="L259" s="61">
        <f t="shared" si="51"/>
        <v>1067.2</v>
      </c>
    </row>
    <row r="260" spans="1:12" ht="33.75">
      <c r="A260" s="56" t="s">
        <v>736</v>
      </c>
      <c r="B260" s="57" t="s">
        <v>737</v>
      </c>
      <c r="C260" s="56" t="s">
        <v>738</v>
      </c>
      <c r="D260" s="58" t="s">
        <v>29</v>
      </c>
      <c r="E260" s="58" t="s">
        <v>113</v>
      </c>
      <c r="F260" s="59">
        <v>13</v>
      </c>
      <c r="G260" s="60">
        <v>15.72</v>
      </c>
      <c r="H260" s="60">
        <f t="shared" si="48"/>
        <v>204.36</v>
      </c>
      <c r="I260" s="60">
        <v>3.37</v>
      </c>
      <c r="J260" s="60">
        <f t="shared" si="49"/>
        <v>43.81</v>
      </c>
      <c r="K260" s="60">
        <f t="shared" si="50"/>
        <v>19.09</v>
      </c>
      <c r="L260" s="61">
        <f t="shared" si="51"/>
        <v>248.17</v>
      </c>
    </row>
    <row r="261" spans="1:12" ht="33.75">
      <c r="A261" s="56" t="s">
        <v>560</v>
      </c>
      <c r="B261" s="57" t="s">
        <v>739</v>
      </c>
      <c r="C261" s="56" t="s">
        <v>562</v>
      </c>
      <c r="D261" s="58" t="s">
        <v>29</v>
      </c>
      <c r="E261" s="58" t="s">
        <v>113</v>
      </c>
      <c r="F261" s="59">
        <v>48</v>
      </c>
      <c r="G261" s="60">
        <v>7.64</v>
      </c>
      <c r="H261" s="60">
        <f t="shared" si="48"/>
        <v>366.72</v>
      </c>
      <c r="I261" s="60">
        <v>4.09</v>
      </c>
      <c r="J261" s="60">
        <f t="shared" si="49"/>
        <v>196.32</v>
      </c>
      <c r="K261" s="60">
        <f t="shared" si="50"/>
        <v>11.73</v>
      </c>
      <c r="L261" s="61">
        <f t="shared" si="51"/>
        <v>563.04</v>
      </c>
    </row>
    <row r="262" spans="1:12" ht="33.75">
      <c r="A262" s="56" t="s">
        <v>740</v>
      </c>
      <c r="B262" s="57" t="s">
        <v>741</v>
      </c>
      <c r="C262" s="56" t="s">
        <v>742</v>
      </c>
      <c r="D262" s="58" t="s">
        <v>29</v>
      </c>
      <c r="E262" s="58" t="s">
        <v>113</v>
      </c>
      <c r="F262" s="59">
        <v>39</v>
      </c>
      <c r="G262" s="60">
        <v>7.64</v>
      </c>
      <c r="H262" s="60">
        <f t="shared" si="48"/>
        <v>297.95999999999998</v>
      </c>
      <c r="I262" s="60">
        <v>4.09</v>
      </c>
      <c r="J262" s="60">
        <f t="shared" si="49"/>
        <v>159.51</v>
      </c>
      <c r="K262" s="60">
        <f t="shared" si="50"/>
        <v>11.73</v>
      </c>
      <c r="L262" s="61">
        <f t="shared" si="51"/>
        <v>457.47</v>
      </c>
    </row>
    <row r="263" spans="1:12" ht="33.75">
      <c r="A263" s="56" t="s">
        <v>584</v>
      </c>
      <c r="B263" s="57" t="s">
        <v>743</v>
      </c>
      <c r="C263" s="56" t="s">
        <v>586</v>
      </c>
      <c r="D263" s="58" t="s">
        <v>29</v>
      </c>
      <c r="E263" s="58" t="s">
        <v>42</v>
      </c>
      <c r="F263" s="59">
        <v>52</v>
      </c>
      <c r="G263" s="60">
        <v>4.34</v>
      </c>
      <c r="H263" s="60">
        <f t="shared" si="48"/>
        <v>225.68</v>
      </c>
      <c r="I263" s="60">
        <v>3.69</v>
      </c>
      <c r="J263" s="60">
        <f t="shared" si="49"/>
        <v>191.88</v>
      </c>
      <c r="K263" s="60">
        <f t="shared" si="50"/>
        <v>8.0299999999999994</v>
      </c>
      <c r="L263" s="61">
        <f t="shared" si="51"/>
        <v>417.56</v>
      </c>
    </row>
    <row r="264" spans="1:12" ht="33.75">
      <c r="A264" s="56" t="s">
        <v>587</v>
      </c>
      <c r="B264" s="57" t="s">
        <v>744</v>
      </c>
      <c r="C264" s="56" t="s">
        <v>589</v>
      </c>
      <c r="D264" s="58" t="s">
        <v>29</v>
      </c>
      <c r="E264" s="58" t="s">
        <v>42</v>
      </c>
      <c r="F264" s="59">
        <v>36</v>
      </c>
      <c r="G264" s="60">
        <v>6.42</v>
      </c>
      <c r="H264" s="60">
        <f t="shared" si="48"/>
        <v>231.12</v>
      </c>
      <c r="I264" s="60">
        <v>4.24</v>
      </c>
      <c r="J264" s="60">
        <f t="shared" si="49"/>
        <v>152.63999999999999</v>
      </c>
      <c r="K264" s="60">
        <f t="shared" si="50"/>
        <v>10.66</v>
      </c>
      <c r="L264" s="61">
        <f t="shared" si="51"/>
        <v>383.76</v>
      </c>
    </row>
    <row r="265" spans="1:12" ht="22.5">
      <c r="A265" s="56" t="s">
        <v>745</v>
      </c>
      <c r="B265" s="57" t="s">
        <v>746</v>
      </c>
      <c r="C265" s="56" t="s">
        <v>747</v>
      </c>
      <c r="D265" s="58" t="s">
        <v>29</v>
      </c>
      <c r="E265" s="58" t="s">
        <v>42</v>
      </c>
      <c r="F265" s="59">
        <v>52</v>
      </c>
      <c r="G265" s="60">
        <v>0.22</v>
      </c>
      <c r="H265" s="60">
        <f t="shared" si="48"/>
        <v>11.44</v>
      </c>
      <c r="I265" s="60">
        <v>0.32</v>
      </c>
      <c r="J265" s="60">
        <f t="shared" si="49"/>
        <v>16.64</v>
      </c>
      <c r="K265" s="60">
        <f t="shared" si="50"/>
        <v>0.54</v>
      </c>
      <c r="L265" s="61">
        <f t="shared" si="51"/>
        <v>28.08</v>
      </c>
    </row>
    <row r="266" spans="1:12" ht="22.5">
      <c r="A266" s="56" t="s">
        <v>748</v>
      </c>
      <c r="B266" s="57" t="s">
        <v>749</v>
      </c>
      <c r="C266" s="56" t="s">
        <v>750</v>
      </c>
      <c r="D266" s="58" t="s">
        <v>29</v>
      </c>
      <c r="E266" s="58" t="s">
        <v>113</v>
      </c>
      <c r="F266" s="59">
        <v>1313</v>
      </c>
      <c r="G266" s="60">
        <v>0.22</v>
      </c>
      <c r="H266" s="60">
        <f t="shared" si="48"/>
        <v>288.86</v>
      </c>
      <c r="I266" s="60">
        <v>0.32</v>
      </c>
      <c r="J266" s="60">
        <f t="shared" si="49"/>
        <v>420.16</v>
      </c>
      <c r="K266" s="60">
        <f t="shared" si="50"/>
        <v>0.54</v>
      </c>
      <c r="L266" s="61">
        <f t="shared" si="51"/>
        <v>709.02</v>
      </c>
    </row>
    <row r="267" spans="1:12" ht="22.5">
      <c r="A267" s="56" t="s">
        <v>751</v>
      </c>
      <c r="B267" s="57" t="s">
        <v>752</v>
      </c>
      <c r="C267" s="56" t="s">
        <v>753</v>
      </c>
      <c r="D267" s="58" t="s">
        <v>29</v>
      </c>
      <c r="E267" s="58" t="s">
        <v>113</v>
      </c>
      <c r="F267" s="59">
        <v>1313</v>
      </c>
      <c r="G267" s="60">
        <v>2.36</v>
      </c>
      <c r="H267" s="60">
        <f t="shared" si="48"/>
        <v>3098.68</v>
      </c>
      <c r="I267" s="60">
        <v>7.0000000000000007E-2</v>
      </c>
      <c r="J267" s="60">
        <f t="shared" si="49"/>
        <v>91.91</v>
      </c>
      <c r="K267" s="60">
        <f t="shared" si="50"/>
        <v>2.4300000000000002</v>
      </c>
      <c r="L267" s="61">
        <f t="shared" si="51"/>
        <v>3190.59</v>
      </c>
    </row>
    <row r="268" spans="1:12" ht="22.5">
      <c r="A268" s="56" t="s">
        <v>754</v>
      </c>
      <c r="B268" s="57" t="s">
        <v>755</v>
      </c>
      <c r="C268" s="56" t="s">
        <v>756</v>
      </c>
      <c r="D268" s="58" t="s">
        <v>29</v>
      </c>
      <c r="E268" s="58" t="s">
        <v>42</v>
      </c>
      <c r="F268" s="59">
        <v>4</v>
      </c>
      <c r="G268" s="60">
        <v>332.99</v>
      </c>
      <c r="H268" s="60">
        <f t="shared" si="48"/>
        <v>1331.96</v>
      </c>
      <c r="I268" s="60">
        <v>154.62</v>
      </c>
      <c r="J268" s="60">
        <f t="shared" si="49"/>
        <v>618.48</v>
      </c>
      <c r="K268" s="60">
        <f t="shared" si="50"/>
        <v>487.61</v>
      </c>
      <c r="L268" s="61">
        <f t="shared" si="51"/>
        <v>1950.44</v>
      </c>
    </row>
    <row r="269" spans="1:12" ht="33.75">
      <c r="A269" s="56" t="s">
        <v>757</v>
      </c>
      <c r="B269" s="57" t="s">
        <v>758</v>
      </c>
      <c r="C269" s="56" t="s">
        <v>759</v>
      </c>
      <c r="D269" s="58" t="s">
        <v>29</v>
      </c>
      <c r="E269" s="58" t="s">
        <v>42</v>
      </c>
      <c r="F269" s="59">
        <v>52</v>
      </c>
      <c r="G269" s="60">
        <v>30.31</v>
      </c>
      <c r="H269" s="60">
        <f t="shared" si="48"/>
        <v>1576.12</v>
      </c>
      <c r="I269" s="60">
        <v>4.1100000000000003</v>
      </c>
      <c r="J269" s="60">
        <f t="shared" si="49"/>
        <v>213.72</v>
      </c>
      <c r="K269" s="60">
        <f t="shared" si="50"/>
        <v>34.42</v>
      </c>
      <c r="L269" s="61">
        <f t="shared" si="51"/>
        <v>1789.84</v>
      </c>
    </row>
    <row r="270" spans="1:12" ht="33.75">
      <c r="A270" s="56" t="s">
        <v>760</v>
      </c>
      <c r="B270" s="57" t="s">
        <v>761</v>
      </c>
      <c r="C270" s="56" t="s">
        <v>762</v>
      </c>
      <c r="D270" s="58" t="s">
        <v>29</v>
      </c>
      <c r="E270" s="58" t="s">
        <v>113</v>
      </c>
      <c r="F270" s="59">
        <v>10</v>
      </c>
      <c r="G270" s="60">
        <v>11.13</v>
      </c>
      <c r="H270" s="60">
        <f t="shared" si="48"/>
        <v>111.3</v>
      </c>
      <c r="I270" s="60">
        <v>2.29</v>
      </c>
      <c r="J270" s="60">
        <f t="shared" si="49"/>
        <v>22.9</v>
      </c>
      <c r="K270" s="60">
        <f t="shared" si="50"/>
        <v>13.42</v>
      </c>
      <c r="L270" s="61">
        <f t="shared" si="51"/>
        <v>134.19999999999999</v>
      </c>
    </row>
    <row r="271" spans="1:12" ht="22.5">
      <c r="A271" s="56" t="s">
        <v>638</v>
      </c>
      <c r="B271" s="57" t="s">
        <v>763</v>
      </c>
      <c r="C271" s="56" t="s">
        <v>640</v>
      </c>
      <c r="D271" s="58" t="s">
        <v>34</v>
      </c>
      <c r="E271" s="58" t="s">
        <v>641</v>
      </c>
      <c r="F271" s="59">
        <v>6</v>
      </c>
      <c r="G271" s="60">
        <v>12.32</v>
      </c>
      <c r="H271" s="60">
        <f t="shared" si="48"/>
        <v>73.92</v>
      </c>
      <c r="I271" s="60">
        <v>0</v>
      </c>
      <c r="J271" s="60">
        <f t="shared" si="49"/>
        <v>0</v>
      </c>
      <c r="K271" s="60">
        <f t="shared" si="50"/>
        <v>12.32</v>
      </c>
      <c r="L271" s="61">
        <f t="shared" si="51"/>
        <v>73.92</v>
      </c>
    </row>
    <row r="272" spans="1:12" ht="22.5">
      <c r="A272" s="56" t="s">
        <v>642</v>
      </c>
      <c r="B272" s="57" t="s">
        <v>764</v>
      </c>
      <c r="C272" s="56" t="s">
        <v>644</v>
      </c>
      <c r="D272" s="58" t="s">
        <v>34</v>
      </c>
      <c r="E272" s="58" t="s">
        <v>641</v>
      </c>
      <c r="F272" s="59">
        <v>8</v>
      </c>
      <c r="G272" s="60">
        <v>4.83</v>
      </c>
      <c r="H272" s="60">
        <f t="shared" si="48"/>
        <v>38.64</v>
      </c>
      <c r="I272" s="60">
        <v>0</v>
      </c>
      <c r="J272" s="60">
        <f t="shared" si="49"/>
        <v>0</v>
      </c>
      <c r="K272" s="60">
        <f t="shared" si="50"/>
        <v>4.83</v>
      </c>
      <c r="L272" s="61">
        <f t="shared" si="51"/>
        <v>38.64</v>
      </c>
    </row>
    <row r="273" spans="1:12" ht="22.5">
      <c r="A273" s="56" t="s">
        <v>645</v>
      </c>
      <c r="B273" s="57" t="s">
        <v>765</v>
      </c>
      <c r="C273" s="56" t="s">
        <v>647</v>
      </c>
      <c r="D273" s="58" t="s">
        <v>34</v>
      </c>
      <c r="E273" s="58" t="s">
        <v>641</v>
      </c>
      <c r="F273" s="59">
        <v>20</v>
      </c>
      <c r="G273" s="60">
        <v>3.15</v>
      </c>
      <c r="H273" s="60">
        <f t="shared" si="48"/>
        <v>63</v>
      </c>
      <c r="I273" s="60">
        <v>0</v>
      </c>
      <c r="J273" s="60">
        <f t="shared" si="49"/>
        <v>0</v>
      </c>
      <c r="K273" s="60">
        <f t="shared" si="50"/>
        <v>3.15</v>
      </c>
      <c r="L273" s="61">
        <f t="shared" si="51"/>
        <v>63</v>
      </c>
    </row>
    <row r="274" spans="1:12" ht="22.5">
      <c r="A274" s="56" t="s">
        <v>673</v>
      </c>
      <c r="B274" s="57" t="s">
        <v>766</v>
      </c>
      <c r="C274" s="56" t="s">
        <v>675</v>
      </c>
      <c r="D274" s="58" t="s">
        <v>34</v>
      </c>
      <c r="E274" s="58" t="s">
        <v>113</v>
      </c>
      <c r="F274" s="59">
        <v>10</v>
      </c>
      <c r="G274" s="60">
        <v>18.809999999999999</v>
      </c>
      <c r="H274" s="60">
        <f t="shared" si="48"/>
        <v>188.1</v>
      </c>
      <c r="I274" s="60">
        <v>0</v>
      </c>
      <c r="J274" s="60">
        <f t="shared" si="49"/>
        <v>0</v>
      </c>
      <c r="K274" s="60">
        <f t="shared" si="50"/>
        <v>18.809999999999999</v>
      </c>
      <c r="L274" s="61">
        <f t="shared" si="51"/>
        <v>188.1</v>
      </c>
    </row>
    <row r="275" spans="1:12" ht="22.5">
      <c r="A275" s="56" t="s">
        <v>676</v>
      </c>
      <c r="B275" s="57" t="s">
        <v>767</v>
      </c>
      <c r="C275" s="56" t="s">
        <v>678</v>
      </c>
      <c r="D275" s="58" t="s">
        <v>34</v>
      </c>
      <c r="E275" s="58" t="s">
        <v>113</v>
      </c>
      <c r="F275" s="59">
        <v>26</v>
      </c>
      <c r="G275" s="60">
        <v>22.62</v>
      </c>
      <c r="H275" s="60">
        <f t="shared" si="48"/>
        <v>588.12</v>
      </c>
      <c r="I275" s="60">
        <v>0</v>
      </c>
      <c r="J275" s="60">
        <f t="shared" si="49"/>
        <v>0</v>
      </c>
      <c r="K275" s="60">
        <f t="shared" si="50"/>
        <v>22.62</v>
      </c>
      <c r="L275" s="61">
        <f t="shared" si="51"/>
        <v>588.12</v>
      </c>
    </row>
    <row r="276" spans="1:12" ht="22.5">
      <c r="A276" s="56" t="s">
        <v>679</v>
      </c>
      <c r="B276" s="57" t="s">
        <v>768</v>
      </c>
      <c r="C276" s="56" t="s">
        <v>681</v>
      </c>
      <c r="D276" s="58" t="s">
        <v>34</v>
      </c>
      <c r="E276" s="58" t="s">
        <v>641</v>
      </c>
      <c r="F276" s="59">
        <v>18</v>
      </c>
      <c r="G276" s="60">
        <v>3.56</v>
      </c>
      <c r="H276" s="60">
        <f t="shared" si="48"/>
        <v>64.08</v>
      </c>
      <c r="I276" s="60">
        <v>0</v>
      </c>
      <c r="J276" s="60">
        <f t="shared" si="49"/>
        <v>0</v>
      </c>
      <c r="K276" s="60">
        <f t="shared" si="50"/>
        <v>3.56</v>
      </c>
      <c r="L276" s="61">
        <f t="shared" si="51"/>
        <v>64.08</v>
      </c>
    </row>
    <row r="277" spans="1:12" ht="22.5">
      <c r="A277" s="56" t="s">
        <v>682</v>
      </c>
      <c r="B277" s="57" t="s">
        <v>769</v>
      </c>
      <c r="C277" s="56" t="s">
        <v>684</v>
      </c>
      <c r="D277" s="58" t="s">
        <v>34</v>
      </c>
      <c r="E277" s="58" t="s">
        <v>641</v>
      </c>
      <c r="F277" s="59">
        <v>7</v>
      </c>
      <c r="G277" s="60">
        <v>4.22</v>
      </c>
      <c r="H277" s="60">
        <f t="shared" si="48"/>
        <v>29.54</v>
      </c>
      <c r="I277" s="60">
        <v>0</v>
      </c>
      <c r="J277" s="60">
        <f t="shared" si="49"/>
        <v>0</v>
      </c>
      <c r="K277" s="60">
        <f t="shared" si="50"/>
        <v>4.22</v>
      </c>
      <c r="L277" s="61">
        <f t="shared" si="51"/>
        <v>29.54</v>
      </c>
    </row>
    <row r="278" spans="1:12" ht="22.5">
      <c r="A278" s="56" t="s">
        <v>685</v>
      </c>
      <c r="B278" s="57" t="s">
        <v>770</v>
      </c>
      <c r="C278" s="56" t="s">
        <v>687</v>
      </c>
      <c r="D278" s="58" t="s">
        <v>34</v>
      </c>
      <c r="E278" s="58" t="s">
        <v>641</v>
      </c>
      <c r="F278" s="59">
        <v>6</v>
      </c>
      <c r="G278" s="60">
        <v>5.77</v>
      </c>
      <c r="H278" s="60">
        <f t="shared" si="48"/>
        <v>34.619999999999997</v>
      </c>
      <c r="I278" s="60">
        <v>0</v>
      </c>
      <c r="J278" s="60">
        <f t="shared" si="49"/>
        <v>0</v>
      </c>
      <c r="K278" s="60">
        <f t="shared" si="50"/>
        <v>5.77</v>
      </c>
      <c r="L278" s="61">
        <f t="shared" si="51"/>
        <v>34.619999999999997</v>
      </c>
    </row>
    <row r="279" spans="1:12" ht="22.5">
      <c r="A279" s="56" t="s">
        <v>694</v>
      </c>
      <c r="B279" s="57" t="s">
        <v>771</v>
      </c>
      <c r="C279" s="56" t="s">
        <v>696</v>
      </c>
      <c r="D279" s="58" t="s">
        <v>34</v>
      </c>
      <c r="E279" s="58" t="s">
        <v>641</v>
      </c>
      <c r="F279" s="59">
        <v>4</v>
      </c>
      <c r="G279" s="60">
        <v>28.21</v>
      </c>
      <c r="H279" s="60">
        <f t="shared" si="48"/>
        <v>112.84</v>
      </c>
      <c r="I279" s="60">
        <v>0</v>
      </c>
      <c r="J279" s="60">
        <f t="shared" si="49"/>
        <v>0</v>
      </c>
      <c r="K279" s="60">
        <f t="shared" si="50"/>
        <v>28.21</v>
      </c>
      <c r="L279" s="61">
        <f t="shared" si="51"/>
        <v>112.84</v>
      </c>
    </row>
    <row r="280" spans="1:12" ht="22.5">
      <c r="A280" s="56" t="s">
        <v>772</v>
      </c>
      <c r="B280" s="57" t="s">
        <v>773</v>
      </c>
      <c r="C280" s="56" t="s">
        <v>774</v>
      </c>
      <c r="D280" s="58" t="s">
        <v>34</v>
      </c>
      <c r="E280" s="58" t="s">
        <v>113</v>
      </c>
      <c r="F280" s="59">
        <v>3</v>
      </c>
      <c r="G280" s="60">
        <v>45.26</v>
      </c>
      <c r="H280" s="60">
        <f t="shared" si="48"/>
        <v>135.78</v>
      </c>
      <c r="I280" s="60">
        <v>0</v>
      </c>
      <c r="J280" s="60">
        <f t="shared" si="49"/>
        <v>0</v>
      </c>
      <c r="K280" s="60">
        <f t="shared" si="50"/>
        <v>45.26</v>
      </c>
      <c r="L280" s="61">
        <f t="shared" si="51"/>
        <v>135.78</v>
      </c>
    </row>
    <row r="281" spans="1:12" ht="22.5">
      <c r="A281" s="56" t="s">
        <v>775</v>
      </c>
      <c r="B281" s="57" t="s">
        <v>776</v>
      </c>
      <c r="C281" s="56" t="s">
        <v>777</v>
      </c>
      <c r="D281" s="58" t="s">
        <v>34</v>
      </c>
      <c r="E281" s="58" t="s">
        <v>641</v>
      </c>
      <c r="F281" s="59">
        <v>13</v>
      </c>
      <c r="G281" s="60">
        <v>4.3499999999999996</v>
      </c>
      <c r="H281" s="60">
        <f t="shared" si="48"/>
        <v>56.55</v>
      </c>
      <c r="I281" s="60">
        <v>0</v>
      </c>
      <c r="J281" s="60">
        <f t="shared" si="49"/>
        <v>0</v>
      </c>
      <c r="K281" s="60">
        <f t="shared" si="50"/>
        <v>4.3499999999999996</v>
      </c>
      <c r="L281" s="61">
        <f t="shared" si="51"/>
        <v>56.55</v>
      </c>
    </row>
    <row r="282" spans="1:12" ht="22.5">
      <c r="A282" s="56" t="s">
        <v>778</v>
      </c>
      <c r="B282" s="57" t="s">
        <v>779</v>
      </c>
      <c r="C282" s="56" t="s">
        <v>780</v>
      </c>
      <c r="D282" s="58" t="s">
        <v>34</v>
      </c>
      <c r="E282" s="58" t="s">
        <v>42</v>
      </c>
      <c r="F282" s="59">
        <v>6</v>
      </c>
      <c r="G282" s="60">
        <v>14.18</v>
      </c>
      <c r="H282" s="60">
        <f t="shared" si="48"/>
        <v>85.08</v>
      </c>
      <c r="I282" s="60">
        <v>0</v>
      </c>
      <c r="J282" s="60">
        <f t="shared" si="49"/>
        <v>0</v>
      </c>
      <c r="K282" s="60">
        <f t="shared" si="50"/>
        <v>14.18</v>
      </c>
      <c r="L282" s="61">
        <f t="shared" si="51"/>
        <v>85.08</v>
      </c>
    </row>
    <row r="283" spans="1:12" ht="22.5">
      <c r="A283" s="56" t="s">
        <v>697</v>
      </c>
      <c r="B283" s="57" t="s">
        <v>781</v>
      </c>
      <c r="C283" s="56" t="s">
        <v>699</v>
      </c>
      <c r="D283" s="58" t="s">
        <v>34</v>
      </c>
      <c r="E283" s="58" t="s">
        <v>42</v>
      </c>
      <c r="F283" s="59">
        <v>1</v>
      </c>
      <c r="G283" s="60">
        <v>27.87</v>
      </c>
      <c r="H283" s="60">
        <f t="shared" si="48"/>
        <v>27.87</v>
      </c>
      <c r="I283" s="60">
        <v>0</v>
      </c>
      <c r="J283" s="60">
        <f t="shared" si="49"/>
        <v>0</v>
      </c>
      <c r="K283" s="60">
        <f t="shared" si="50"/>
        <v>27.87</v>
      </c>
      <c r="L283" s="61">
        <f t="shared" si="51"/>
        <v>27.87</v>
      </c>
    </row>
    <row r="284" spans="1:12" ht="22.5">
      <c r="A284" s="56" t="s">
        <v>782</v>
      </c>
      <c r="B284" s="57" t="s">
        <v>783</v>
      </c>
      <c r="C284" s="56" t="s">
        <v>784</v>
      </c>
      <c r="D284" s="58" t="s">
        <v>34</v>
      </c>
      <c r="E284" s="58" t="s">
        <v>42</v>
      </c>
      <c r="F284" s="59">
        <v>26</v>
      </c>
      <c r="G284" s="60">
        <v>4.68</v>
      </c>
      <c r="H284" s="60">
        <f t="shared" si="48"/>
        <v>121.68</v>
      </c>
      <c r="I284" s="60">
        <v>0</v>
      </c>
      <c r="J284" s="60">
        <f t="shared" si="49"/>
        <v>0</v>
      </c>
      <c r="K284" s="60">
        <f t="shared" si="50"/>
        <v>4.68</v>
      </c>
      <c r="L284" s="61">
        <f t="shared" si="51"/>
        <v>121.68</v>
      </c>
    </row>
    <row r="285" spans="1:12">
      <c r="A285" s="80"/>
      <c r="B285" s="80" t="s">
        <v>785</v>
      </c>
      <c r="C285" s="76" t="s">
        <v>786</v>
      </c>
      <c r="D285" s="76"/>
      <c r="E285" s="76"/>
      <c r="F285" s="76"/>
      <c r="G285" s="77"/>
      <c r="H285" s="78">
        <f>SUM(H286:H316)</f>
        <v>3732.4100000000003</v>
      </c>
      <c r="I285" s="77"/>
      <c r="J285" s="78">
        <f>SUM(J286:J316)</f>
        <v>1921.2800000000007</v>
      </c>
      <c r="K285" s="77"/>
      <c r="L285" s="78">
        <f>SUM(L286:L316)</f>
        <v>5653.7099999999991</v>
      </c>
    </row>
    <row r="286" spans="1:12" ht="22.5">
      <c r="A286" s="56" t="s">
        <v>787</v>
      </c>
      <c r="B286" s="57" t="s">
        <v>788</v>
      </c>
      <c r="C286" s="56" t="s">
        <v>789</v>
      </c>
      <c r="D286" s="58" t="s">
        <v>29</v>
      </c>
      <c r="E286" s="58" t="s">
        <v>42</v>
      </c>
      <c r="F286" s="59">
        <v>2</v>
      </c>
      <c r="G286" s="60">
        <v>128.43</v>
      </c>
      <c r="H286" s="60">
        <f t="shared" ref="H286:H316" si="52">TRUNC(F286*G286,2)</f>
        <v>256.86</v>
      </c>
      <c r="I286" s="60">
        <v>170.11</v>
      </c>
      <c r="J286" s="60">
        <f t="shared" ref="J286:J316" si="53">TRUNC(F286*I286,2)</f>
        <v>340.22</v>
      </c>
      <c r="K286" s="60">
        <f t="shared" ref="K286:K316" si="54">TRUNC(G286+I286,2)</f>
        <v>298.54000000000002</v>
      </c>
      <c r="L286" s="61">
        <f t="shared" ref="L286:L316" si="55">TRUNC(F286*K286,2)</f>
        <v>597.08000000000004</v>
      </c>
    </row>
    <row r="287" spans="1:12" ht="22.5">
      <c r="A287" s="56">
        <v>21071</v>
      </c>
      <c r="B287" s="57" t="s">
        <v>790</v>
      </c>
      <c r="C287" s="56" t="s">
        <v>791</v>
      </c>
      <c r="D287" s="58" t="s">
        <v>34</v>
      </c>
      <c r="E287" s="58" t="s">
        <v>42</v>
      </c>
      <c r="F287" s="59">
        <v>3</v>
      </c>
      <c r="G287" s="60">
        <v>300.87</v>
      </c>
      <c r="H287" s="60">
        <f t="shared" si="52"/>
        <v>902.61</v>
      </c>
      <c r="I287" s="60">
        <v>0</v>
      </c>
      <c r="J287" s="60">
        <f t="shared" si="53"/>
        <v>0</v>
      </c>
      <c r="K287" s="60">
        <f t="shared" si="54"/>
        <v>300.87</v>
      </c>
      <c r="L287" s="61">
        <f t="shared" si="55"/>
        <v>902.61</v>
      </c>
    </row>
    <row r="288" spans="1:12" ht="22.5">
      <c r="A288" s="56" t="s">
        <v>792</v>
      </c>
      <c r="B288" s="57" t="s">
        <v>793</v>
      </c>
      <c r="C288" s="56" t="s">
        <v>794</v>
      </c>
      <c r="D288" s="58" t="s">
        <v>34</v>
      </c>
      <c r="E288" s="58" t="s">
        <v>42</v>
      </c>
      <c r="F288" s="59">
        <v>1</v>
      </c>
      <c r="G288" s="60">
        <v>300.87</v>
      </c>
      <c r="H288" s="60">
        <f t="shared" si="52"/>
        <v>300.87</v>
      </c>
      <c r="I288" s="60">
        <v>0</v>
      </c>
      <c r="J288" s="60">
        <f t="shared" si="53"/>
        <v>0</v>
      </c>
      <c r="K288" s="60">
        <f t="shared" si="54"/>
        <v>300.87</v>
      </c>
      <c r="L288" s="61">
        <f t="shared" si="55"/>
        <v>300.87</v>
      </c>
    </row>
    <row r="289" spans="1:12" ht="22.5">
      <c r="A289" s="56">
        <v>3904</v>
      </c>
      <c r="B289" s="57" t="s">
        <v>795</v>
      </c>
      <c r="C289" s="56" t="s">
        <v>796</v>
      </c>
      <c r="D289" s="58" t="s">
        <v>34</v>
      </c>
      <c r="E289" s="58" t="s">
        <v>42</v>
      </c>
      <c r="F289" s="59">
        <v>9</v>
      </c>
      <c r="G289" s="60">
        <v>1.27</v>
      </c>
      <c r="H289" s="60">
        <f t="shared" si="52"/>
        <v>11.43</v>
      </c>
      <c r="I289" s="60">
        <v>0</v>
      </c>
      <c r="J289" s="60">
        <f t="shared" si="53"/>
        <v>0</v>
      </c>
      <c r="K289" s="60">
        <f t="shared" si="54"/>
        <v>1.27</v>
      </c>
      <c r="L289" s="61">
        <f t="shared" si="55"/>
        <v>11.43</v>
      </c>
    </row>
    <row r="290" spans="1:12" ht="22.5">
      <c r="A290" s="56" t="s">
        <v>797</v>
      </c>
      <c r="B290" s="57" t="s">
        <v>798</v>
      </c>
      <c r="C290" s="56" t="s">
        <v>799</v>
      </c>
      <c r="D290" s="58" t="s">
        <v>29</v>
      </c>
      <c r="E290" s="58" t="s">
        <v>113</v>
      </c>
      <c r="F290" s="59">
        <v>54</v>
      </c>
      <c r="G290" s="60">
        <v>11.32</v>
      </c>
      <c r="H290" s="60">
        <f t="shared" si="52"/>
        <v>611.28</v>
      </c>
      <c r="I290" s="60">
        <v>9.3699999999999992</v>
      </c>
      <c r="J290" s="60">
        <f t="shared" si="53"/>
        <v>505.98</v>
      </c>
      <c r="K290" s="60">
        <f t="shared" si="54"/>
        <v>20.69</v>
      </c>
      <c r="L290" s="61">
        <f t="shared" si="55"/>
        <v>1117.26</v>
      </c>
    </row>
    <row r="291" spans="1:12" ht="33.75">
      <c r="A291" s="56" t="s">
        <v>800</v>
      </c>
      <c r="B291" s="57" t="s">
        <v>801</v>
      </c>
      <c r="C291" s="56" t="s">
        <v>802</v>
      </c>
      <c r="D291" s="58" t="s">
        <v>29</v>
      </c>
      <c r="E291" s="58" t="s">
        <v>42</v>
      </c>
      <c r="F291" s="59">
        <v>15</v>
      </c>
      <c r="G291" s="60">
        <v>4.42</v>
      </c>
      <c r="H291" s="60">
        <f t="shared" si="52"/>
        <v>66.3</v>
      </c>
      <c r="I291" s="60">
        <v>3.81</v>
      </c>
      <c r="J291" s="60">
        <f t="shared" si="53"/>
        <v>57.15</v>
      </c>
      <c r="K291" s="60">
        <f t="shared" si="54"/>
        <v>8.23</v>
      </c>
      <c r="L291" s="61">
        <f t="shared" si="55"/>
        <v>123.45</v>
      </c>
    </row>
    <row r="292" spans="1:12" ht="33.75">
      <c r="A292" s="56" t="s">
        <v>803</v>
      </c>
      <c r="B292" s="57" t="s">
        <v>804</v>
      </c>
      <c r="C292" s="56" t="s">
        <v>805</v>
      </c>
      <c r="D292" s="58" t="s">
        <v>29</v>
      </c>
      <c r="E292" s="58" t="s">
        <v>42</v>
      </c>
      <c r="F292" s="59">
        <v>2</v>
      </c>
      <c r="G292" s="60">
        <v>15.06</v>
      </c>
      <c r="H292" s="60">
        <f t="shared" si="52"/>
        <v>30.12</v>
      </c>
      <c r="I292" s="60">
        <v>3.81</v>
      </c>
      <c r="J292" s="60">
        <f t="shared" si="53"/>
        <v>7.62</v>
      </c>
      <c r="K292" s="60">
        <f t="shared" si="54"/>
        <v>18.87</v>
      </c>
      <c r="L292" s="61">
        <f t="shared" si="55"/>
        <v>37.74</v>
      </c>
    </row>
    <row r="293" spans="1:12" ht="22.5">
      <c r="A293" s="56" t="s">
        <v>806</v>
      </c>
      <c r="B293" s="57" t="s">
        <v>807</v>
      </c>
      <c r="C293" s="56" t="s">
        <v>808</v>
      </c>
      <c r="D293" s="58" t="s">
        <v>29</v>
      </c>
      <c r="E293" s="58" t="s">
        <v>42</v>
      </c>
      <c r="F293" s="59">
        <v>4</v>
      </c>
      <c r="G293" s="60">
        <v>3.9</v>
      </c>
      <c r="H293" s="60">
        <f t="shared" si="52"/>
        <v>15.6</v>
      </c>
      <c r="I293" s="60">
        <v>2.54</v>
      </c>
      <c r="J293" s="60">
        <f t="shared" si="53"/>
        <v>10.16</v>
      </c>
      <c r="K293" s="60">
        <f t="shared" si="54"/>
        <v>6.44</v>
      </c>
      <c r="L293" s="61">
        <f t="shared" si="55"/>
        <v>25.76</v>
      </c>
    </row>
    <row r="294" spans="1:12" ht="33.75">
      <c r="A294" s="56" t="s">
        <v>809</v>
      </c>
      <c r="B294" s="57" t="s">
        <v>810</v>
      </c>
      <c r="C294" s="56" t="s">
        <v>811</v>
      </c>
      <c r="D294" s="58" t="s">
        <v>29</v>
      </c>
      <c r="E294" s="58" t="s">
        <v>42</v>
      </c>
      <c r="F294" s="59">
        <v>2</v>
      </c>
      <c r="G294" s="60">
        <v>8.58</v>
      </c>
      <c r="H294" s="60">
        <f t="shared" si="52"/>
        <v>17.16</v>
      </c>
      <c r="I294" s="60">
        <v>2.54</v>
      </c>
      <c r="J294" s="60">
        <f t="shared" si="53"/>
        <v>5.08</v>
      </c>
      <c r="K294" s="60">
        <f t="shared" si="54"/>
        <v>11.12</v>
      </c>
      <c r="L294" s="61">
        <f t="shared" si="55"/>
        <v>22.24</v>
      </c>
    </row>
    <row r="295" spans="1:12" ht="33.75">
      <c r="A295" s="56" t="s">
        <v>812</v>
      </c>
      <c r="B295" s="57" t="s">
        <v>813</v>
      </c>
      <c r="C295" s="56" t="s">
        <v>814</v>
      </c>
      <c r="D295" s="58" t="s">
        <v>29</v>
      </c>
      <c r="E295" s="58" t="s">
        <v>42</v>
      </c>
      <c r="F295" s="59">
        <v>4</v>
      </c>
      <c r="G295" s="60">
        <v>3.92</v>
      </c>
      <c r="H295" s="60">
        <f t="shared" si="52"/>
        <v>15.68</v>
      </c>
      <c r="I295" s="60">
        <v>2.54</v>
      </c>
      <c r="J295" s="60">
        <f t="shared" si="53"/>
        <v>10.16</v>
      </c>
      <c r="K295" s="60">
        <f t="shared" si="54"/>
        <v>6.46</v>
      </c>
      <c r="L295" s="61">
        <f t="shared" si="55"/>
        <v>25.84</v>
      </c>
    </row>
    <row r="296" spans="1:12" ht="22.5">
      <c r="A296" s="56" t="s">
        <v>815</v>
      </c>
      <c r="B296" s="57" t="s">
        <v>816</v>
      </c>
      <c r="C296" s="56" t="s">
        <v>817</v>
      </c>
      <c r="D296" s="58" t="s">
        <v>29</v>
      </c>
      <c r="E296" s="58" t="s">
        <v>42</v>
      </c>
      <c r="F296" s="59">
        <v>1</v>
      </c>
      <c r="G296" s="60">
        <v>6.71</v>
      </c>
      <c r="H296" s="60">
        <f t="shared" si="52"/>
        <v>6.71</v>
      </c>
      <c r="I296" s="60">
        <v>5.08</v>
      </c>
      <c r="J296" s="60">
        <f t="shared" si="53"/>
        <v>5.08</v>
      </c>
      <c r="K296" s="60">
        <f t="shared" si="54"/>
        <v>11.79</v>
      </c>
      <c r="L296" s="61">
        <f t="shared" si="55"/>
        <v>11.79</v>
      </c>
    </row>
    <row r="297" spans="1:12" ht="22.5">
      <c r="A297" s="56" t="s">
        <v>818</v>
      </c>
      <c r="B297" s="57" t="s">
        <v>819</v>
      </c>
      <c r="C297" s="56" t="s">
        <v>820</v>
      </c>
      <c r="D297" s="58" t="s">
        <v>29</v>
      </c>
      <c r="E297" s="58" t="s">
        <v>42</v>
      </c>
      <c r="F297" s="59">
        <v>2</v>
      </c>
      <c r="G297" s="60">
        <v>12.53</v>
      </c>
      <c r="H297" s="60">
        <f t="shared" si="52"/>
        <v>25.06</v>
      </c>
      <c r="I297" s="60">
        <v>6.04</v>
      </c>
      <c r="J297" s="60">
        <f t="shared" si="53"/>
        <v>12.08</v>
      </c>
      <c r="K297" s="60">
        <f t="shared" si="54"/>
        <v>18.57</v>
      </c>
      <c r="L297" s="61">
        <f t="shared" si="55"/>
        <v>37.14</v>
      </c>
    </row>
    <row r="298" spans="1:12" ht="33.75">
      <c r="A298" s="56" t="s">
        <v>821</v>
      </c>
      <c r="B298" s="57" t="s">
        <v>822</v>
      </c>
      <c r="C298" s="56" t="s">
        <v>823</v>
      </c>
      <c r="D298" s="58" t="s">
        <v>29</v>
      </c>
      <c r="E298" s="58" t="s">
        <v>42</v>
      </c>
      <c r="F298" s="59">
        <v>2</v>
      </c>
      <c r="G298" s="60">
        <v>5.66</v>
      </c>
      <c r="H298" s="60">
        <f t="shared" si="52"/>
        <v>11.32</v>
      </c>
      <c r="I298" s="60">
        <v>1.8</v>
      </c>
      <c r="J298" s="60">
        <f t="shared" si="53"/>
        <v>3.6</v>
      </c>
      <c r="K298" s="60">
        <f t="shared" si="54"/>
        <v>7.46</v>
      </c>
      <c r="L298" s="61">
        <f t="shared" si="55"/>
        <v>14.92</v>
      </c>
    </row>
    <row r="299" spans="1:12" ht="22.5">
      <c r="A299" s="56" t="s">
        <v>824</v>
      </c>
      <c r="B299" s="57" t="s">
        <v>825</v>
      </c>
      <c r="C299" s="56" t="s">
        <v>826</v>
      </c>
      <c r="D299" s="58" t="s">
        <v>29</v>
      </c>
      <c r="E299" s="58" t="s">
        <v>42</v>
      </c>
      <c r="F299" s="59">
        <v>2</v>
      </c>
      <c r="G299" s="60">
        <v>11.41</v>
      </c>
      <c r="H299" s="60">
        <f t="shared" si="52"/>
        <v>22.82</v>
      </c>
      <c r="I299" s="60">
        <v>1.83</v>
      </c>
      <c r="J299" s="60">
        <f t="shared" si="53"/>
        <v>3.66</v>
      </c>
      <c r="K299" s="60">
        <f t="shared" si="54"/>
        <v>13.24</v>
      </c>
      <c r="L299" s="61">
        <f t="shared" si="55"/>
        <v>26.48</v>
      </c>
    </row>
    <row r="300" spans="1:12" ht="33.75">
      <c r="A300" s="56" t="s">
        <v>827</v>
      </c>
      <c r="B300" s="57" t="s">
        <v>828</v>
      </c>
      <c r="C300" s="56" t="s">
        <v>829</v>
      </c>
      <c r="D300" s="58" t="s">
        <v>29</v>
      </c>
      <c r="E300" s="58" t="s">
        <v>42</v>
      </c>
      <c r="F300" s="59">
        <v>2</v>
      </c>
      <c r="G300" s="60">
        <v>27.74</v>
      </c>
      <c r="H300" s="60">
        <f t="shared" si="52"/>
        <v>55.48</v>
      </c>
      <c r="I300" s="60">
        <v>6.35</v>
      </c>
      <c r="J300" s="60">
        <f t="shared" si="53"/>
        <v>12.7</v>
      </c>
      <c r="K300" s="60">
        <f t="shared" si="54"/>
        <v>34.090000000000003</v>
      </c>
      <c r="L300" s="61">
        <f t="shared" si="55"/>
        <v>68.180000000000007</v>
      </c>
    </row>
    <row r="301" spans="1:12" ht="33.75">
      <c r="A301" s="56" t="s">
        <v>830</v>
      </c>
      <c r="B301" s="57" t="s">
        <v>831</v>
      </c>
      <c r="C301" s="56" t="s">
        <v>832</v>
      </c>
      <c r="D301" s="58" t="s">
        <v>29</v>
      </c>
      <c r="E301" s="58" t="s">
        <v>113</v>
      </c>
      <c r="F301" s="59">
        <v>3</v>
      </c>
      <c r="G301" s="60">
        <v>12.78</v>
      </c>
      <c r="H301" s="60">
        <f t="shared" si="52"/>
        <v>38.340000000000003</v>
      </c>
      <c r="I301" s="60">
        <v>7.62</v>
      </c>
      <c r="J301" s="60">
        <f t="shared" si="53"/>
        <v>22.86</v>
      </c>
      <c r="K301" s="60">
        <f t="shared" si="54"/>
        <v>20.399999999999999</v>
      </c>
      <c r="L301" s="61">
        <f t="shared" si="55"/>
        <v>61.2</v>
      </c>
    </row>
    <row r="302" spans="1:12" ht="33.75">
      <c r="A302" s="56" t="s">
        <v>833</v>
      </c>
      <c r="B302" s="57" t="s">
        <v>834</v>
      </c>
      <c r="C302" s="56" t="s">
        <v>835</v>
      </c>
      <c r="D302" s="58" t="s">
        <v>29</v>
      </c>
      <c r="E302" s="58" t="s">
        <v>113</v>
      </c>
      <c r="F302" s="59">
        <v>6</v>
      </c>
      <c r="G302" s="60">
        <v>21.72</v>
      </c>
      <c r="H302" s="60">
        <f t="shared" si="52"/>
        <v>130.32</v>
      </c>
      <c r="I302" s="60">
        <v>9.65</v>
      </c>
      <c r="J302" s="60">
        <f t="shared" si="53"/>
        <v>57.9</v>
      </c>
      <c r="K302" s="60">
        <f t="shared" si="54"/>
        <v>31.37</v>
      </c>
      <c r="L302" s="61">
        <f t="shared" si="55"/>
        <v>188.22</v>
      </c>
    </row>
    <row r="303" spans="1:12" ht="22.5">
      <c r="A303" s="56" t="s">
        <v>836</v>
      </c>
      <c r="B303" s="57" t="s">
        <v>837</v>
      </c>
      <c r="C303" s="56" t="s">
        <v>838</v>
      </c>
      <c r="D303" s="58" t="s">
        <v>29</v>
      </c>
      <c r="E303" s="58" t="s">
        <v>113</v>
      </c>
      <c r="F303" s="59">
        <v>12</v>
      </c>
      <c r="G303" s="60">
        <v>36.869999999999997</v>
      </c>
      <c r="H303" s="60">
        <f t="shared" si="52"/>
        <v>442.44</v>
      </c>
      <c r="I303" s="60">
        <v>18.79</v>
      </c>
      <c r="J303" s="60">
        <f t="shared" si="53"/>
        <v>225.48</v>
      </c>
      <c r="K303" s="60">
        <f t="shared" si="54"/>
        <v>55.66</v>
      </c>
      <c r="L303" s="61">
        <f t="shared" si="55"/>
        <v>667.92</v>
      </c>
    </row>
    <row r="304" spans="1:12" ht="33.75">
      <c r="A304" s="56" t="s">
        <v>839</v>
      </c>
      <c r="B304" s="57" t="s">
        <v>840</v>
      </c>
      <c r="C304" s="56" t="s">
        <v>841</v>
      </c>
      <c r="D304" s="58" t="s">
        <v>29</v>
      </c>
      <c r="E304" s="58" t="s">
        <v>42</v>
      </c>
      <c r="F304" s="59">
        <v>4</v>
      </c>
      <c r="G304" s="60">
        <v>8.7200000000000006</v>
      </c>
      <c r="H304" s="60">
        <f t="shared" si="52"/>
        <v>34.880000000000003</v>
      </c>
      <c r="I304" s="60">
        <v>2.54</v>
      </c>
      <c r="J304" s="60">
        <f t="shared" si="53"/>
        <v>10.16</v>
      </c>
      <c r="K304" s="60">
        <f t="shared" si="54"/>
        <v>11.26</v>
      </c>
      <c r="L304" s="61">
        <f t="shared" si="55"/>
        <v>45.04</v>
      </c>
    </row>
    <row r="305" spans="1:12" ht="33.75">
      <c r="A305" s="56" t="s">
        <v>842</v>
      </c>
      <c r="B305" s="57" t="s">
        <v>843</v>
      </c>
      <c r="C305" s="56" t="s">
        <v>844</v>
      </c>
      <c r="D305" s="58" t="s">
        <v>29</v>
      </c>
      <c r="E305" s="58" t="s">
        <v>42</v>
      </c>
      <c r="F305" s="59">
        <v>2</v>
      </c>
      <c r="G305" s="60">
        <v>4.83</v>
      </c>
      <c r="H305" s="60">
        <f t="shared" si="52"/>
        <v>9.66</v>
      </c>
      <c r="I305" s="60">
        <v>2.54</v>
      </c>
      <c r="J305" s="60">
        <f t="shared" si="53"/>
        <v>5.08</v>
      </c>
      <c r="K305" s="60">
        <f t="shared" si="54"/>
        <v>7.37</v>
      </c>
      <c r="L305" s="61">
        <f t="shared" si="55"/>
        <v>14.74</v>
      </c>
    </row>
    <row r="306" spans="1:12" ht="33.75">
      <c r="A306" s="56" t="s">
        <v>845</v>
      </c>
      <c r="B306" s="57" t="s">
        <v>846</v>
      </c>
      <c r="C306" s="56" t="s">
        <v>847</v>
      </c>
      <c r="D306" s="58" t="s">
        <v>29</v>
      </c>
      <c r="E306" s="58" t="s">
        <v>42</v>
      </c>
      <c r="F306" s="59">
        <v>3</v>
      </c>
      <c r="G306" s="60">
        <v>8.2899999999999991</v>
      </c>
      <c r="H306" s="60">
        <f t="shared" si="52"/>
        <v>24.87</v>
      </c>
      <c r="I306" s="60">
        <v>3.3</v>
      </c>
      <c r="J306" s="60">
        <f t="shared" si="53"/>
        <v>9.9</v>
      </c>
      <c r="K306" s="60">
        <f t="shared" si="54"/>
        <v>11.59</v>
      </c>
      <c r="L306" s="61">
        <f t="shared" si="55"/>
        <v>34.770000000000003</v>
      </c>
    </row>
    <row r="307" spans="1:12" ht="33.75">
      <c r="A307" s="56" t="s">
        <v>848</v>
      </c>
      <c r="B307" s="57" t="s">
        <v>849</v>
      </c>
      <c r="C307" s="56" t="s">
        <v>850</v>
      </c>
      <c r="D307" s="58" t="s">
        <v>29</v>
      </c>
      <c r="E307" s="58" t="s">
        <v>42</v>
      </c>
      <c r="F307" s="59">
        <v>1</v>
      </c>
      <c r="G307" s="60">
        <v>9.2100000000000009</v>
      </c>
      <c r="H307" s="60">
        <f t="shared" si="52"/>
        <v>9.2100000000000009</v>
      </c>
      <c r="I307" s="60">
        <v>3.3</v>
      </c>
      <c r="J307" s="60">
        <f t="shared" si="53"/>
        <v>3.3</v>
      </c>
      <c r="K307" s="60">
        <f t="shared" si="54"/>
        <v>12.51</v>
      </c>
      <c r="L307" s="61">
        <f t="shared" si="55"/>
        <v>12.51</v>
      </c>
    </row>
    <row r="308" spans="1:12" ht="33.75">
      <c r="A308" s="56" t="s">
        <v>851</v>
      </c>
      <c r="B308" s="57" t="s">
        <v>852</v>
      </c>
      <c r="C308" s="56" t="s">
        <v>853</v>
      </c>
      <c r="D308" s="58" t="s">
        <v>29</v>
      </c>
      <c r="E308" s="58" t="s">
        <v>42</v>
      </c>
      <c r="F308" s="59">
        <v>2</v>
      </c>
      <c r="G308" s="60">
        <v>18.850000000000001</v>
      </c>
      <c r="H308" s="60">
        <f t="shared" si="52"/>
        <v>37.700000000000003</v>
      </c>
      <c r="I308" s="60">
        <v>6.35</v>
      </c>
      <c r="J308" s="60">
        <f t="shared" si="53"/>
        <v>12.7</v>
      </c>
      <c r="K308" s="60">
        <f t="shared" si="54"/>
        <v>25.2</v>
      </c>
      <c r="L308" s="61">
        <f t="shared" si="55"/>
        <v>50.4</v>
      </c>
    </row>
    <row r="309" spans="1:12" ht="33.75">
      <c r="A309" s="56" t="s">
        <v>854</v>
      </c>
      <c r="B309" s="57" t="s">
        <v>855</v>
      </c>
      <c r="C309" s="56" t="s">
        <v>856</v>
      </c>
      <c r="D309" s="58" t="s">
        <v>29</v>
      </c>
      <c r="E309" s="58" t="s">
        <v>42</v>
      </c>
      <c r="F309" s="59">
        <v>2</v>
      </c>
      <c r="G309" s="60">
        <v>16.920000000000002</v>
      </c>
      <c r="H309" s="60">
        <f t="shared" si="52"/>
        <v>33.840000000000003</v>
      </c>
      <c r="I309" s="60">
        <v>4.32</v>
      </c>
      <c r="J309" s="60">
        <f t="shared" si="53"/>
        <v>8.64</v>
      </c>
      <c r="K309" s="60">
        <f t="shared" si="54"/>
        <v>21.24</v>
      </c>
      <c r="L309" s="61">
        <f t="shared" si="55"/>
        <v>42.48</v>
      </c>
    </row>
    <row r="310" spans="1:12" ht="33.75">
      <c r="A310" s="56" t="s">
        <v>857</v>
      </c>
      <c r="B310" s="57" t="s">
        <v>858</v>
      </c>
      <c r="C310" s="56" t="s">
        <v>859</v>
      </c>
      <c r="D310" s="58" t="s">
        <v>29</v>
      </c>
      <c r="E310" s="58" t="s">
        <v>42</v>
      </c>
      <c r="F310" s="59">
        <v>3</v>
      </c>
      <c r="G310" s="60">
        <v>18.36</v>
      </c>
      <c r="H310" s="60">
        <f t="shared" si="52"/>
        <v>55.08</v>
      </c>
      <c r="I310" s="60">
        <v>4.32</v>
      </c>
      <c r="J310" s="60">
        <f t="shared" si="53"/>
        <v>12.96</v>
      </c>
      <c r="K310" s="60">
        <f t="shared" si="54"/>
        <v>22.68</v>
      </c>
      <c r="L310" s="61">
        <f t="shared" si="55"/>
        <v>68.040000000000006</v>
      </c>
    </row>
    <row r="311" spans="1:12" ht="33.75">
      <c r="A311" s="56" t="s">
        <v>860</v>
      </c>
      <c r="B311" s="57" t="s">
        <v>861</v>
      </c>
      <c r="C311" s="56" t="s">
        <v>862</v>
      </c>
      <c r="D311" s="58" t="s">
        <v>29</v>
      </c>
      <c r="E311" s="58" t="s">
        <v>42</v>
      </c>
      <c r="F311" s="59">
        <v>2</v>
      </c>
      <c r="G311" s="60">
        <v>79.180000000000007</v>
      </c>
      <c r="H311" s="60">
        <f t="shared" si="52"/>
        <v>158.36000000000001</v>
      </c>
      <c r="I311" s="60">
        <v>6.88</v>
      </c>
      <c r="J311" s="60">
        <f t="shared" si="53"/>
        <v>13.76</v>
      </c>
      <c r="K311" s="60">
        <f t="shared" si="54"/>
        <v>86.06</v>
      </c>
      <c r="L311" s="61">
        <f t="shared" si="55"/>
        <v>172.12</v>
      </c>
    </row>
    <row r="312" spans="1:12" ht="22.5">
      <c r="A312" s="56" t="s">
        <v>863</v>
      </c>
      <c r="B312" s="57" t="s">
        <v>864</v>
      </c>
      <c r="C312" s="56" t="s">
        <v>865</v>
      </c>
      <c r="D312" s="58" t="s">
        <v>29</v>
      </c>
      <c r="E312" s="58" t="s">
        <v>113</v>
      </c>
      <c r="F312" s="59">
        <v>31.6</v>
      </c>
      <c r="G312" s="60">
        <v>3.74</v>
      </c>
      <c r="H312" s="60">
        <f t="shared" si="52"/>
        <v>118.18</v>
      </c>
      <c r="I312" s="60">
        <v>7.41</v>
      </c>
      <c r="J312" s="60">
        <f t="shared" si="53"/>
        <v>234.15</v>
      </c>
      <c r="K312" s="60">
        <f t="shared" si="54"/>
        <v>11.15</v>
      </c>
      <c r="L312" s="61">
        <f t="shared" si="55"/>
        <v>352.34</v>
      </c>
    </row>
    <row r="313" spans="1:12" ht="22.5">
      <c r="A313" s="56" t="s">
        <v>866</v>
      </c>
      <c r="B313" s="57" t="s">
        <v>867</v>
      </c>
      <c r="C313" s="56" t="s">
        <v>868</v>
      </c>
      <c r="D313" s="58" t="s">
        <v>29</v>
      </c>
      <c r="E313" s="58" t="s">
        <v>113</v>
      </c>
      <c r="F313" s="59">
        <v>21.9</v>
      </c>
      <c r="G313" s="60">
        <v>8.06</v>
      </c>
      <c r="H313" s="60">
        <f t="shared" si="52"/>
        <v>176.51</v>
      </c>
      <c r="I313" s="60">
        <v>15.11</v>
      </c>
      <c r="J313" s="60">
        <f t="shared" si="53"/>
        <v>330.9</v>
      </c>
      <c r="K313" s="60">
        <f t="shared" si="54"/>
        <v>23.17</v>
      </c>
      <c r="L313" s="61">
        <f t="shared" si="55"/>
        <v>507.42</v>
      </c>
    </row>
    <row r="314" spans="1:12" ht="22.5">
      <c r="A314" s="56" t="s">
        <v>869</v>
      </c>
      <c r="B314" s="57" t="s">
        <v>870</v>
      </c>
      <c r="C314" s="56" t="s">
        <v>871</v>
      </c>
      <c r="D314" s="58" t="s">
        <v>34</v>
      </c>
      <c r="E314" s="58" t="s">
        <v>42</v>
      </c>
      <c r="F314" s="59">
        <v>2</v>
      </c>
      <c r="G314" s="60">
        <v>10.08</v>
      </c>
      <c r="H314" s="60">
        <f t="shared" si="52"/>
        <v>20.16</v>
      </c>
      <c r="I314" s="60">
        <v>0</v>
      </c>
      <c r="J314" s="60">
        <f t="shared" si="53"/>
        <v>0</v>
      </c>
      <c r="K314" s="60">
        <f t="shared" si="54"/>
        <v>10.08</v>
      </c>
      <c r="L314" s="61">
        <f t="shared" si="55"/>
        <v>20.16</v>
      </c>
    </row>
    <row r="315" spans="1:12" ht="22.5">
      <c r="A315" s="56" t="s">
        <v>872</v>
      </c>
      <c r="B315" s="57" t="s">
        <v>873</v>
      </c>
      <c r="C315" s="56" t="s">
        <v>874</v>
      </c>
      <c r="D315" s="58" t="s">
        <v>34</v>
      </c>
      <c r="E315" s="58" t="s">
        <v>42</v>
      </c>
      <c r="F315" s="59">
        <v>2</v>
      </c>
      <c r="G315" s="60">
        <v>3.36</v>
      </c>
      <c r="H315" s="60">
        <f t="shared" si="52"/>
        <v>6.72</v>
      </c>
      <c r="I315" s="60">
        <v>0</v>
      </c>
      <c r="J315" s="60">
        <f t="shared" si="53"/>
        <v>0</v>
      </c>
      <c r="K315" s="60">
        <f t="shared" si="54"/>
        <v>3.36</v>
      </c>
      <c r="L315" s="61">
        <f t="shared" si="55"/>
        <v>6.72</v>
      </c>
    </row>
    <row r="316" spans="1:12" ht="22.5">
      <c r="A316" s="56" t="s">
        <v>875</v>
      </c>
      <c r="B316" s="57" t="s">
        <v>876</v>
      </c>
      <c r="C316" s="56" t="s">
        <v>877</v>
      </c>
      <c r="D316" s="58" t="s">
        <v>34</v>
      </c>
      <c r="E316" s="58" t="s">
        <v>42</v>
      </c>
      <c r="F316" s="59">
        <v>2</v>
      </c>
      <c r="G316" s="60">
        <v>43.42</v>
      </c>
      <c r="H316" s="60">
        <f t="shared" si="52"/>
        <v>86.84</v>
      </c>
      <c r="I316" s="60">
        <v>0</v>
      </c>
      <c r="J316" s="60">
        <f t="shared" si="53"/>
        <v>0</v>
      </c>
      <c r="K316" s="60">
        <f t="shared" si="54"/>
        <v>43.42</v>
      </c>
      <c r="L316" s="61">
        <f t="shared" si="55"/>
        <v>86.84</v>
      </c>
    </row>
    <row r="317" spans="1:12">
      <c r="A317" s="81"/>
      <c r="B317" s="80" t="s">
        <v>878</v>
      </c>
      <c r="C317" s="76" t="s">
        <v>879</v>
      </c>
      <c r="D317" s="76"/>
      <c r="E317" s="76"/>
      <c r="F317" s="76"/>
      <c r="G317" s="77"/>
      <c r="H317" s="78">
        <f>SUM(H318:H319)</f>
        <v>981.15</v>
      </c>
      <c r="I317" s="77"/>
      <c r="J317" s="78">
        <f>SUM(J318:J319)</f>
        <v>756.98</v>
      </c>
      <c r="K317" s="77"/>
      <c r="L317" s="78">
        <f>SUM(L318:L319)</f>
        <v>1738.15</v>
      </c>
    </row>
    <row r="318" spans="1:12" ht="22.5">
      <c r="A318" s="56" t="s">
        <v>880</v>
      </c>
      <c r="B318" s="57" t="s">
        <v>881</v>
      </c>
      <c r="C318" s="56" t="s">
        <v>882</v>
      </c>
      <c r="D318" s="58" t="s">
        <v>29</v>
      </c>
      <c r="E318" s="58" t="s">
        <v>883</v>
      </c>
      <c r="F318" s="59">
        <v>337.2</v>
      </c>
      <c r="G318" s="60">
        <v>0.69</v>
      </c>
      <c r="H318" s="60">
        <f>TRUNC(F318*G318,2)</f>
        <v>232.66</v>
      </c>
      <c r="I318" s="60">
        <v>0.09</v>
      </c>
      <c r="J318" s="60">
        <f>TRUNC(F318*I318,2)</f>
        <v>30.34</v>
      </c>
      <c r="K318" s="60">
        <f>TRUNC(G318+I318,2)</f>
        <v>0.78</v>
      </c>
      <c r="L318" s="61">
        <f>TRUNC(F318*K318,2)</f>
        <v>263.01</v>
      </c>
    </row>
    <row r="319" spans="1:12" ht="22.5">
      <c r="A319" s="56" t="s">
        <v>884</v>
      </c>
      <c r="B319" s="57" t="s">
        <v>885</v>
      </c>
      <c r="C319" s="56" t="s">
        <v>886</v>
      </c>
      <c r="D319" s="58" t="s">
        <v>29</v>
      </c>
      <c r="E319" s="58" t="s">
        <v>38</v>
      </c>
      <c r="F319" s="59">
        <v>546.35</v>
      </c>
      <c r="G319" s="60">
        <v>1.37</v>
      </c>
      <c r="H319" s="60">
        <f>TRUNC(F319*G319,2)</f>
        <v>748.49</v>
      </c>
      <c r="I319" s="60">
        <v>1.33</v>
      </c>
      <c r="J319" s="60">
        <f>TRUNC(F319*I319,2)</f>
        <v>726.64</v>
      </c>
      <c r="K319" s="60">
        <f>TRUNC(G319+I319,2)</f>
        <v>2.7</v>
      </c>
      <c r="L319" s="61">
        <f>TRUNC(F319*K319,2)</f>
        <v>1475.14</v>
      </c>
    </row>
    <row r="320" spans="1:12" ht="12.75" customHeight="1">
      <c r="A320" s="69"/>
      <c r="B320" s="70">
        <v>4</v>
      </c>
      <c r="C320" s="71" t="s">
        <v>887</v>
      </c>
      <c r="D320" s="71"/>
      <c r="E320" s="71"/>
      <c r="F320" s="71"/>
      <c r="G320" s="72"/>
      <c r="H320" s="73">
        <f>H321+H333+H339+H350+H356+H365+H383</f>
        <v>28614.780000000006</v>
      </c>
      <c r="I320" s="72"/>
      <c r="J320" s="73">
        <f>J321+J333+J339+J350+J356+J365+J383</f>
        <v>8155.1599999999989</v>
      </c>
      <c r="K320" s="72"/>
      <c r="L320" s="73">
        <f>L321+L333+L339+L350+L356+L365+L383</f>
        <v>36770.060000000005</v>
      </c>
    </row>
    <row r="321" spans="1:12">
      <c r="A321" s="81"/>
      <c r="B321" s="80" t="s">
        <v>888</v>
      </c>
      <c r="C321" s="76" t="s">
        <v>889</v>
      </c>
      <c r="D321" s="76"/>
      <c r="E321" s="76"/>
      <c r="F321" s="76"/>
      <c r="G321" s="77"/>
      <c r="H321" s="78">
        <f>SUM(H322:H332)</f>
        <v>661.20999999999992</v>
      </c>
      <c r="I321" s="77"/>
      <c r="J321" s="78">
        <f>SUM(J322:J332)</f>
        <v>1002.37</v>
      </c>
      <c r="K321" s="77"/>
      <c r="L321" s="78">
        <f>SUM(L322:L332)</f>
        <v>1663.61</v>
      </c>
    </row>
    <row r="322" spans="1:12" ht="22.5">
      <c r="A322" s="56" t="s">
        <v>141</v>
      </c>
      <c r="B322" s="57" t="s">
        <v>890</v>
      </c>
      <c r="C322" s="56" t="s">
        <v>143</v>
      </c>
      <c r="D322" s="58" t="s">
        <v>29</v>
      </c>
      <c r="E322" s="58" t="s">
        <v>38</v>
      </c>
      <c r="F322" s="59">
        <v>4.6900000000000004</v>
      </c>
      <c r="G322" s="60">
        <v>0</v>
      </c>
      <c r="H322" s="60">
        <f t="shared" ref="H322:H332" si="56">TRUNC(F322*G322,2)</f>
        <v>0</v>
      </c>
      <c r="I322" s="60">
        <v>10.78</v>
      </c>
      <c r="J322" s="60">
        <f t="shared" ref="J322:J332" si="57">TRUNC(F322*I322,2)</f>
        <v>50.55</v>
      </c>
      <c r="K322" s="60">
        <f t="shared" ref="K322:K332" si="58">TRUNC(G322+I322,2)</f>
        <v>10.78</v>
      </c>
      <c r="L322" s="61">
        <f t="shared" ref="L322:L332" si="59">TRUNC(F322*K322,2)</f>
        <v>50.55</v>
      </c>
    </row>
    <row r="323" spans="1:12" ht="22.5">
      <c r="A323" s="56" t="s">
        <v>168</v>
      </c>
      <c r="B323" s="57" t="s">
        <v>891</v>
      </c>
      <c r="C323" s="56" t="s">
        <v>170</v>
      </c>
      <c r="D323" s="58" t="s">
        <v>29</v>
      </c>
      <c r="E323" s="58" t="s">
        <v>113</v>
      </c>
      <c r="F323" s="59">
        <v>18.21</v>
      </c>
      <c r="G323" s="60">
        <v>0.86</v>
      </c>
      <c r="H323" s="60">
        <f t="shared" si="56"/>
        <v>15.66</v>
      </c>
      <c r="I323" s="60">
        <v>1.22</v>
      </c>
      <c r="J323" s="60">
        <f t="shared" si="57"/>
        <v>22.21</v>
      </c>
      <c r="K323" s="60">
        <f t="shared" si="58"/>
        <v>2.08</v>
      </c>
      <c r="L323" s="61">
        <f t="shared" si="59"/>
        <v>37.869999999999997</v>
      </c>
    </row>
    <row r="324" spans="1:12" ht="22.5">
      <c r="A324" s="56" t="s">
        <v>171</v>
      </c>
      <c r="B324" s="57" t="s">
        <v>892</v>
      </c>
      <c r="C324" s="56" t="s">
        <v>173</v>
      </c>
      <c r="D324" s="58" t="s">
        <v>29</v>
      </c>
      <c r="E324" s="58" t="s">
        <v>38</v>
      </c>
      <c r="F324" s="59">
        <v>6.8</v>
      </c>
      <c r="G324" s="60">
        <v>3.25</v>
      </c>
      <c r="H324" s="60">
        <f t="shared" si="56"/>
        <v>22.1</v>
      </c>
      <c r="I324" s="60">
        <v>4.59</v>
      </c>
      <c r="J324" s="60">
        <f t="shared" si="57"/>
        <v>31.21</v>
      </c>
      <c r="K324" s="60">
        <f t="shared" si="58"/>
        <v>7.84</v>
      </c>
      <c r="L324" s="61">
        <f t="shared" si="59"/>
        <v>53.31</v>
      </c>
    </row>
    <row r="325" spans="1:12" ht="33.75">
      <c r="A325" s="56" t="s">
        <v>174</v>
      </c>
      <c r="B325" s="57" t="s">
        <v>893</v>
      </c>
      <c r="C325" s="56" t="s">
        <v>176</v>
      </c>
      <c r="D325" s="58" t="s">
        <v>29</v>
      </c>
      <c r="E325" s="58" t="s">
        <v>38</v>
      </c>
      <c r="F325" s="59">
        <v>22.04</v>
      </c>
      <c r="G325" s="60">
        <v>4.03</v>
      </c>
      <c r="H325" s="60">
        <f t="shared" si="56"/>
        <v>88.82</v>
      </c>
      <c r="I325" s="60">
        <v>5.98</v>
      </c>
      <c r="J325" s="60">
        <f t="shared" si="57"/>
        <v>131.79</v>
      </c>
      <c r="K325" s="60">
        <f t="shared" si="58"/>
        <v>10.01</v>
      </c>
      <c r="L325" s="61">
        <f t="shared" si="59"/>
        <v>220.62</v>
      </c>
    </row>
    <row r="326" spans="1:12" ht="22.5">
      <c r="A326" s="56" t="s">
        <v>177</v>
      </c>
      <c r="B326" s="57" t="s">
        <v>894</v>
      </c>
      <c r="C326" s="56" t="s">
        <v>179</v>
      </c>
      <c r="D326" s="58" t="s">
        <v>29</v>
      </c>
      <c r="E326" s="58" t="s">
        <v>38</v>
      </c>
      <c r="F326" s="59">
        <v>39.450000000000003</v>
      </c>
      <c r="G326" s="60">
        <v>3.72</v>
      </c>
      <c r="H326" s="60">
        <f t="shared" si="56"/>
        <v>146.75</v>
      </c>
      <c r="I326" s="60">
        <v>4.8899999999999997</v>
      </c>
      <c r="J326" s="60">
        <f t="shared" si="57"/>
        <v>192.91</v>
      </c>
      <c r="K326" s="60">
        <f t="shared" si="58"/>
        <v>8.61</v>
      </c>
      <c r="L326" s="61">
        <f t="shared" si="59"/>
        <v>339.66</v>
      </c>
    </row>
    <row r="327" spans="1:12" ht="22.5">
      <c r="A327" s="56" t="s">
        <v>895</v>
      </c>
      <c r="B327" s="57" t="s">
        <v>896</v>
      </c>
      <c r="C327" s="56" t="s">
        <v>897</v>
      </c>
      <c r="D327" s="58" t="s">
        <v>29</v>
      </c>
      <c r="E327" s="58" t="s">
        <v>38</v>
      </c>
      <c r="F327" s="59">
        <v>47.21</v>
      </c>
      <c r="G327" s="60">
        <v>5.89</v>
      </c>
      <c r="H327" s="60">
        <f t="shared" si="56"/>
        <v>278.06</v>
      </c>
      <c r="I327" s="60">
        <v>8.66</v>
      </c>
      <c r="J327" s="60">
        <f t="shared" si="57"/>
        <v>408.83</v>
      </c>
      <c r="K327" s="60">
        <f t="shared" si="58"/>
        <v>14.55</v>
      </c>
      <c r="L327" s="61">
        <f t="shared" si="59"/>
        <v>686.9</v>
      </c>
    </row>
    <row r="328" spans="1:12" ht="22.5">
      <c r="A328" s="56" t="s">
        <v>898</v>
      </c>
      <c r="B328" s="57" t="s">
        <v>899</v>
      </c>
      <c r="C328" s="56" t="s">
        <v>900</v>
      </c>
      <c r="D328" s="58" t="s">
        <v>29</v>
      </c>
      <c r="E328" s="58" t="s">
        <v>38</v>
      </c>
      <c r="F328" s="59">
        <v>7.56</v>
      </c>
      <c r="G328" s="60">
        <v>2.99</v>
      </c>
      <c r="H328" s="60">
        <f t="shared" si="56"/>
        <v>22.6</v>
      </c>
      <c r="I328" s="60">
        <v>4.41</v>
      </c>
      <c r="J328" s="60">
        <f t="shared" si="57"/>
        <v>33.33</v>
      </c>
      <c r="K328" s="60">
        <f t="shared" si="58"/>
        <v>7.4</v>
      </c>
      <c r="L328" s="61">
        <f t="shared" si="59"/>
        <v>55.94</v>
      </c>
    </row>
    <row r="329" spans="1:12" ht="22.5">
      <c r="A329" s="56" t="s">
        <v>189</v>
      </c>
      <c r="B329" s="57" t="s">
        <v>901</v>
      </c>
      <c r="C329" s="56" t="s">
        <v>191</v>
      </c>
      <c r="D329" s="58" t="s">
        <v>29</v>
      </c>
      <c r="E329" s="58" t="s">
        <v>42</v>
      </c>
      <c r="F329" s="59">
        <v>1</v>
      </c>
      <c r="G329" s="60">
        <v>3.89</v>
      </c>
      <c r="H329" s="60">
        <f t="shared" si="56"/>
        <v>3.89</v>
      </c>
      <c r="I329" s="60">
        <v>5.88</v>
      </c>
      <c r="J329" s="60">
        <f t="shared" si="57"/>
        <v>5.88</v>
      </c>
      <c r="K329" s="60">
        <f t="shared" si="58"/>
        <v>9.77</v>
      </c>
      <c r="L329" s="61">
        <f t="shared" si="59"/>
        <v>9.77</v>
      </c>
    </row>
    <row r="330" spans="1:12" ht="22.5">
      <c r="A330" s="56" t="s">
        <v>192</v>
      </c>
      <c r="B330" s="57" t="s">
        <v>902</v>
      </c>
      <c r="C330" s="56" t="s">
        <v>194</v>
      </c>
      <c r="D330" s="58" t="s">
        <v>29</v>
      </c>
      <c r="E330" s="58" t="s">
        <v>42</v>
      </c>
      <c r="F330" s="59">
        <v>5</v>
      </c>
      <c r="G330" s="60">
        <v>7.93</v>
      </c>
      <c r="H330" s="60">
        <f t="shared" si="56"/>
        <v>39.65</v>
      </c>
      <c r="I330" s="60">
        <v>11.98</v>
      </c>
      <c r="J330" s="60">
        <f t="shared" si="57"/>
        <v>59.9</v>
      </c>
      <c r="K330" s="60">
        <f t="shared" si="58"/>
        <v>19.91</v>
      </c>
      <c r="L330" s="61">
        <f t="shared" si="59"/>
        <v>99.55</v>
      </c>
    </row>
    <row r="331" spans="1:12" ht="22.5">
      <c r="A331" s="56" t="s">
        <v>195</v>
      </c>
      <c r="B331" s="57" t="s">
        <v>903</v>
      </c>
      <c r="C331" s="56" t="s">
        <v>197</v>
      </c>
      <c r="D331" s="58" t="s">
        <v>29</v>
      </c>
      <c r="E331" s="58" t="s">
        <v>42</v>
      </c>
      <c r="F331" s="59">
        <v>8</v>
      </c>
      <c r="G331" s="60">
        <v>0.49</v>
      </c>
      <c r="H331" s="60">
        <f t="shared" si="56"/>
        <v>3.92</v>
      </c>
      <c r="I331" s="60">
        <v>0.73</v>
      </c>
      <c r="J331" s="60">
        <f t="shared" si="57"/>
        <v>5.84</v>
      </c>
      <c r="K331" s="60">
        <f t="shared" si="58"/>
        <v>1.22</v>
      </c>
      <c r="L331" s="61">
        <f t="shared" si="59"/>
        <v>9.76</v>
      </c>
    </row>
    <row r="332" spans="1:12" ht="22.5">
      <c r="A332" s="56" t="s">
        <v>904</v>
      </c>
      <c r="B332" s="57" t="s">
        <v>905</v>
      </c>
      <c r="C332" s="56" t="s">
        <v>906</v>
      </c>
      <c r="D332" s="58" t="s">
        <v>29</v>
      </c>
      <c r="E332" s="58" t="s">
        <v>42</v>
      </c>
      <c r="F332" s="59">
        <v>14</v>
      </c>
      <c r="G332" s="60">
        <v>2.84</v>
      </c>
      <c r="H332" s="60">
        <f t="shared" si="56"/>
        <v>39.76</v>
      </c>
      <c r="I332" s="60">
        <v>4.28</v>
      </c>
      <c r="J332" s="60">
        <f t="shared" si="57"/>
        <v>59.92</v>
      </c>
      <c r="K332" s="60">
        <f t="shared" si="58"/>
        <v>7.12</v>
      </c>
      <c r="L332" s="61">
        <f t="shared" si="59"/>
        <v>99.68</v>
      </c>
    </row>
    <row r="333" spans="1:12">
      <c r="A333" s="81"/>
      <c r="B333" s="80" t="s">
        <v>907</v>
      </c>
      <c r="C333" s="76" t="s">
        <v>908</v>
      </c>
      <c r="D333" s="76"/>
      <c r="E333" s="76"/>
      <c r="F333" s="76"/>
      <c r="G333" s="77"/>
      <c r="H333" s="78">
        <f>SUM(H334:H338)</f>
        <v>352.66999999999996</v>
      </c>
      <c r="I333" s="77"/>
      <c r="J333" s="78">
        <f>SUM(J334:J338)</f>
        <v>225.32999999999998</v>
      </c>
      <c r="K333" s="77"/>
      <c r="L333" s="78">
        <f>SUM(L334:L338)</f>
        <v>578.02</v>
      </c>
    </row>
    <row r="334" spans="1:12" ht="22.5">
      <c r="A334" s="56" t="s">
        <v>909</v>
      </c>
      <c r="B334" s="57" t="s">
        <v>910</v>
      </c>
      <c r="C334" s="56" t="s">
        <v>911</v>
      </c>
      <c r="D334" s="58" t="s">
        <v>29</v>
      </c>
      <c r="E334" s="58" t="s">
        <v>38</v>
      </c>
      <c r="F334" s="59">
        <v>3.7</v>
      </c>
      <c r="G334" s="60">
        <v>4.0199999999999996</v>
      </c>
      <c r="H334" s="60">
        <f>TRUNC(F334*G334,2)</f>
        <v>14.87</v>
      </c>
      <c r="I334" s="60">
        <v>4.74</v>
      </c>
      <c r="J334" s="60">
        <f>TRUNC(F334*I334,2)</f>
        <v>17.53</v>
      </c>
      <c r="K334" s="60">
        <f>TRUNC(G334+I334,2)</f>
        <v>8.76</v>
      </c>
      <c r="L334" s="61">
        <f>TRUNC(F334*K334,2)</f>
        <v>32.409999999999997</v>
      </c>
    </row>
    <row r="335" spans="1:12" ht="22.5">
      <c r="A335" s="56" t="s">
        <v>338</v>
      </c>
      <c r="B335" s="57" t="s">
        <v>912</v>
      </c>
      <c r="C335" s="56" t="s">
        <v>340</v>
      </c>
      <c r="D335" s="58" t="s">
        <v>29</v>
      </c>
      <c r="E335" s="58" t="s">
        <v>38</v>
      </c>
      <c r="F335" s="59">
        <v>6</v>
      </c>
      <c r="G335" s="60">
        <v>4.0199999999999996</v>
      </c>
      <c r="H335" s="60">
        <f>TRUNC(F335*G335,2)</f>
        <v>24.12</v>
      </c>
      <c r="I335" s="60">
        <v>4.74</v>
      </c>
      <c r="J335" s="60">
        <f>TRUNC(F335*I335,2)</f>
        <v>28.44</v>
      </c>
      <c r="K335" s="60">
        <f>TRUNC(G335+I335,2)</f>
        <v>8.76</v>
      </c>
      <c r="L335" s="61">
        <f>TRUNC(F335*K335,2)</f>
        <v>52.56</v>
      </c>
    </row>
    <row r="336" spans="1:12" ht="33.75">
      <c r="A336" s="56" t="s">
        <v>257</v>
      </c>
      <c r="B336" s="57" t="s">
        <v>913</v>
      </c>
      <c r="C336" s="56" t="s">
        <v>259</v>
      </c>
      <c r="D336" s="58" t="s">
        <v>29</v>
      </c>
      <c r="E336" s="58" t="s">
        <v>38</v>
      </c>
      <c r="F336" s="59">
        <v>4.6900000000000004</v>
      </c>
      <c r="G336" s="60">
        <v>2.91</v>
      </c>
      <c r="H336" s="60">
        <f>TRUNC(F336*G336,2)</f>
        <v>13.64</v>
      </c>
      <c r="I336" s="60">
        <v>1.61</v>
      </c>
      <c r="J336" s="60">
        <f>TRUNC(F336*I336,2)</f>
        <v>7.55</v>
      </c>
      <c r="K336" s="60">
        <f>TRUNC(G336+I336,2)</f>
        <v>4.5199999999999996</v>
      </c>
      <c r="L336" s="61">
        <f>TRUNC(F336*K336,2)</f>
        <v>21.19</v>
      </c>
    </row>
    <row r="337" spans="1:12" ht="33.75">
      <c r="A337" s="56" t="s">
        <v>266</v>
      </c>
      <c r="B337" s="57" t="s">
        <v>914</v>
      </c>
      <c r="C337" s="56" t="s">
        <v>268</v>
      </c>
      <c r="D337" s="58" t="s">
        <v>29</v>
      </c>
      <c r="E337" s="58" t="s">
        <v>38</v>
      </c>
      <c r="F337" s="59">
        <v>8.39</v>
      </c>
      <c r="G337" s="60">
        <v>15.46</v>
      </c>
      <c r="H337" s="60">
        <f>TRUNC(F337*G337,2)</f>
        <v>129.69999999999999</v>
      </c>
      <c r="I337" s="60">
        <v>9.8699999999999992</v>
      </c>
      <c r="J337" s="60">
        <f>TRUNC(F337*I337,2)</f>
        <v>82.8</v>
      </c>
      <c r="K337" s="60">
        <f>TRUNC(G337+I337,2)</f>
        <v>25.33</v>
      </c>
      <c r="L337" s="61">
        <f>TRUNC(F337*K337,2)</f>
        <v>212.51</v>
      </c>
    </row>
    <row r="338" spans="1:12" ht="22.5">
      <c r="A338" s="56" t="s">
        <v>269</v>
      </c>
      <c r="B338" s="57" t="s">
        <v>915</v>
      </c>
      <c r="C338" s="56" t="s">
        <v>271</v>
      </c>
      <c r="D338" s="58" t="s">
        <v>29</v>
      </c>
      <c r="E338" s="58" t="s">
        <v>38</v>
      </c>
      <c r="F338" s="59">
        <v>4.6900000000000004</v>
      </c>
      <c r="G338" s="60">
        <v>36.32</v>
      </c>
      <c r="H338" s="60">
        <f>TRUNC(F338*G338,2)</f>
        <v>170.34</v>
      </c>
      <c r="I338" s="60">
        <v>18.98</v>
      </c>
      <c r="J338" s="60">
        <f>TRUNC(F338*I338,2)</f>
        <v>89.01</v>
      </c>
      <c r="K338" s="60">
        <f>TRUNC(G338+I338,2)</f>
        <v>55.3</v>
      </c>
      <c r="L338" s="61">
        <f>TRUNC(F338*K338,2)</f>
        <v>259.35000000000002</v>
      </c>
    </row>
    <row r="339" spans="1:12">
      <c r="A339" s="81"/>
      <c r="B339" s="80" t="s">
        <v>916</v>
      </c>
      <c r="C339" s="76" t="s">
        <v>917</v>
      </c>
      <c r="D339" s="76"/>
      <c r="E339" s="76"/>
      <c r="F339" s="76"/>
      <c r="G339" s="77"/>
      <c r="H339" s="78">
        <f>SUM(H340:H349)</f>
        <v>17309.45</v>
      </c>
      <c r="I339" s="77"/>
      <c r="J339" s="78">
        <f>SUM(J340:J349)</f>
        <v>4930.3499999999995</v>
      </c>
      <c r="K339" s="77"/>
      <c r="L339" s="78">
        <f>SUM(L340:L349)</f>
        <v>22239.82</v>
      </c>
    </row>
    <row r="340" spans="1:12" ht="33.75">
      <c r="A340" s="56" t="s">
        <v>918</v>
      </c>
      <c r="B340" s="57" t="s">
        <v>919</v>
      </c>
      <c r="C340" s="56" t="s">
        <v>920</v>
      </c>
      <c r="D340" s="58" t="s">
        <v>29</v>
      </c>
      <c r="E340" s="58" t="s">
        <v>38</v>
      </c>
      <c r="F340" s="59">
        <v>39.450000000000003</v>
      </c>
      <c r="G340" s="60">
        <v>71.209999999999994</v>
      </c>
      <c r="H340" s="60">
        <f t="shared" ref="H340:H349" si="60">TRUNC(F340*G340,2)</f>
        <v>2809.23</v>
      </c>
      <c r="I340" s="60">
        <v>22.1</v>
      </c>
      <c r="J340" s="60">
        <f t="shared" ref="J340:J349" si="61">TRUNC(F340*I340,2)</f>
        <v>871.84</v>
      </c>
      <c r="K340" s="60">
        <f t="shared" ref="K340:K349" si="62">TRUNC(G340+I340,2)</f>
        <v>93.31</v>
      </c>
      <c r="L340" s="61">
        <f t="shared" ref="L340:L349" si="63">TRUNC(F340*K340,2)</f>
        <v>3681.07</v>
      </c>
    </row>
    <row r="341" spans="1:12" ht="33.75">
      <c r="A341" s="56" t="s">
        <v>284</v>
      </c>
      <c r="B341" s="57" t="s">
        <v>921</v>
      </c>
      <c r="C341" s="56" t="s">
        <v>286</v>
      </c>
      <c r="D341" s="58" t="s">
        <v>29</v>
      </c>
      <c r="E341" s="58" t="s">
        <v>287</v>
      </c>
      <c r="F341" s="59">
        <v>8.61</v>
      </c>
      <c r="G341" s="60">
        <v>10.07</v>
      </c>
      <c r="H341" s="60">
        <f t="shared" si="60"/>
        <v>86.7</v>
      </c>
      <c r="I341" s="60">
        <v>5.28</v>
      </c>
      <c r="J341" s="60">
        <f t="shared" si="61"/>
        <v>45.46</v>
      </c>
      <c r="K341" s="60">
        <f t="shared" si="62"/>
        <v>15.35</v>
      </c>
      <c r="L341" s="61">
        <f t="shared" si="63"/>
        <v>132.16</v>
      </c>
    </row>
    <row r="342" spans="1:12" ht="22.5">
      <c r="A342" s="56" t="s">
        <v>317</v>
      </c>
      <c r="B342" s="57" t="s">
        <v>922</v>
      </c>
      <c r="C342" s="56" t="s">
        <v>319</v>
      </c>
      <c r="D342" s="58" t="s">
        <v>29</v>
      </c>
      <c r="E342" s="58" t="s">
        <v>38</v>
      </c>
      <c r="F342" s="59">
        <v>95.92</v>
      </c>
      <c r="G342" s="60">
        <v>4.09</v>
      </c>
      <c r="H342" s="60">
        <f t="shared" si="60"/>
        <v>392.31</v>
      </c>
      <c r="I342" s="60">
        <v>4.45</v>
      </c>
      <c r="J342" s="60">
        <f t="shared" si="61"/>
        <v>426.84</v>
      </c>
      <c r="K342" s="60">
        <f t="shared" si="62"/>
        <v>8.5399999999999991</v>
      </c>
      <c r="L342" s="61">
        <f t="shared" si="63"/>
        <v>819.15</v>
      </c>
    </row>
    <row r="343" spans="1:12" ht="33.75">
      <c r="A343" s="56" t="s">
        <v>297</v>
      </c>
      <c r="B343" s="57" t="s">
        <v>923</v>
      </c>
      <c r="C343" s="56" t="s">
        <v>299</v>
      </c>
      <c r="D343" s="58" t="s">
        <v>29</v>
      </c>
      <c r="E343" s="58" t="s">
        <v>38</v>
      </c>
      <c r="F343" s="59">
        <v>22.04</v>
      </c>
      <c r="G343" s="60">
        <v>76.67</v>
      </c>
      <c r="H343" s="60">
        <f t="shared" si="60"/>
        <v>1689.8</v>
      </c>
      <c r="I343" s="60">
        <v>12.93</v>
      </c>
      <c r="J343" s="60">
        <f t="shared" si="61"/>
        <v>284.97000000000003</v>
      </c>
      <c r="K343" s="60">
        <f t="shared" si="62"/>
        <v>89.6</v>
      </c>
      <c r="L343" s="61">
        <f t="shared" si="63"/>
        <v>1974.78</v>
      </c>
    </row>
    <row r="344" spans="1:12" ht="33.75">
      <c r="A344" s="56" t="s">
        <v>300</v>
      </c>
      <c r="B344" s="57" t="s">
        <v>924</v>
      </c>
      <c r="C344" s="56" t="s">
        <v>302</v>
      </c>
      <c r="D344" s="58" t="s">
        <v>29</v>
      </c>
      <c r="E344" s="58" t="s">
        <v>30</v>
      </c>
      <c r="F344" s="59">
        <v>6.07</v>
      </c>
      <c r="G344" s="60">
        <v>536.29999999999995</v>
      </c>
      <c r="H344" s="60">
        <f t="shared" si="60"/>
        <v>3255.34</v>
      </c>
      <c r="I344" s="60">
        <v>138.51</v>
      </c>
      <c r="J344" s="60">
        <f t="shared" si="61"/>
        <v>840.75</v>
      </c>
      <c r="K344" s="60">
        <f t="shared" si="62"/>
        <v>674.81</v>
      </c>
      <c r="L344" s="61">
        <f t="shared" si="63"/>
        <v>4096.09</v>
      </c>
    </row>
    <row r="345" spans="1:12" ht="33.75">
      <c r="A345" s="56" t="s">
        <v>925</v>
      </c>
      <c r="B345" s="57" t="s">
        <v>926</v>
      </c>
      <c r="C345" s="56" t="s">
        <v>927</v>
      </c>
      <c r="D345" s="58" t="s">
        <v>29</v>
      </c>
      <c r="E345" s="58" t="s">
        <v>38</v>
      </c>
      <c r="F345" s="59">
        <v>47.21</v>
      </c>
      <c r="G345" s="60">
        <v>128.6</v>
      </c>
      <c r="H345" s="60">
        <f t="shared" si="60"/>
        <v>6071.2</v>
      </c>
      <c r="I345" s="60">
        <v>32.659999999999997</v>
      </c>
      <c r="J345" s="60">
        <f t="shared" si="61"/>
        <v>1541.87</v>
      </c>
      <c r="K345" s="60">
        <f t="shared" si="62"/>
        <v>161.26</v>
      </c>
      <c r="L345" s="61">
        <f t="shared" si="63"/>
        <v>7613.08</v>
      </c>
    </row>
    <row r="346" spans="1:12" ht="22.5">
      <c r="A346" s="56" t="s">
        <v>306</v>
      </c>
      <c r="B346" s="57" t="s">
        <v>928</v>
      </c>
      <c r="C346" s="56" t="s">
        <v>308</v>
      </c>
      <c r="D346" s="58" t="s">
        <v>29</v>
      </c>
      <c r="E346" s="58" t="s">
        <v>113</v>
      </c>
      <c r="F346" s="59">
        <v>34</v>
      </c>
      <c r="G346" s="60">
        <v>59.42</v>
      </c>
      <c r="H346" s="60">
        <f t="shared" si="60"/>
        <v>2020.28</v>
      </c>
      <c r="I346" s="60">
        <v>5.76</v>
      </c>
      <c r="J346" s="60">
        <f t="shared" si="61"/>
        <v>195.84</v>
      </c>
      <c r="K346" s="60">
        <f t="shared" si="62"/>
        <v>65.180000000000007</v>
      </c>
      <c r="L346" s="61">
        <f t="shared" si="63"/>
        <v>2216.12</v>
      </c>
    </row>
    <row r="347" spans="1:12" ht="22.5">
      <c r="A347" s="56" t="s">
        <v>929</v>
      </c>
      <c r="B347" s="57" t="s">
        <v>930</v>
      </c>
      <c r="C347" s="56" t="s">
        <v>931</v>
      </c>
      <c r="D347" s="58" t="s">
        <v>29</v>
      </c>
      <c r="E347" s="58" t="s">
        <v>113</v>
      </c>
      <c r="F347" s="59">
        <v>9.6</v>
      </c>
      <c r="G347" s="60">
        <v>17.75</v>
      </c>
      <c r="H347" s="60">
        <f t="shared" si="60"/>
        <v>170.4</v>
      </c>
      <c r="I347" s="60">
        <v>16.059999999999999</v>
      </c>
      <c r="J347" s="60">
        <f t="shared" si="61"/>
        <v>154.16999999999999</v>
      </c>
      <c r="K347" s="60">
        <f t="shared" si="62"/>
        <v>33.81</v>
      </c>
      <c r="L347" s="61">
        <f t="shared" si="63"/>
        <v>324.57</v>
      </c>
    </row>
    <row r="348" spans="1:12" ht="22.5">
      <c r="A348" s="56" t="s">
        <v>932</v>
      </c>
      <c r="B348" s="57" t="s">
        <v>933</v>
      </c>
      <c r="C348" s="56" t="s">
        <v>934</v>
      </c>
      <c r="D348" s="58" t="s">
        <v>29</v>
      </c>
      <c r="E348" s="58" t="s">
        <v>113</v>
      </c>
      <c r="F348" s="59">
        <v>33.31</v>
      </c>
      <c r="G348" s="60">
        <v>16.55</v>
      </c>
      <c r="H348" s="60">
        <f t="shared" si="60"/>
        <v>551.28</v>
      </c>
      <c r="I348" s="60">
        <v>16.059999999999999</v>
      </c>
      <c r="J348" s="60">
        <f t="shared" si="61"/>
        <v>534.95000000000005</v>
      </c>
      <c r="K348" s="60">
        <f t="shared" si="62"/>
        <v>32.61</v>
      </c>
      <c r="L348" s="61">
        <f t="shared" si="63"/>
        <v>1086.23</v>
      </c>
    </row>
    <row r="349" spans="1:12" ht="22.5">
      <c r="A349" s="56" t="s">
        <v>309</v>
      </c>
      <c r="B349" s="57" t="s">
        <v>935</v>
      </c>
      <c r="C349" s="56" t="s">
        <v>311</v>
      </c>
      <c r="D349" s="58" t="s">
        <v>29</v>
      </c>
      <c r="E349" s="58" t="s">
        <v>113</v>
      </c>
      <c r="F349" s="59">
        <v>3.2</v>
      </c>
      <c r="G349" s="60">
        <v>82.16</v>
      </c>
      <c r="H349" s="60">
        <f t="shared" si="60"/>
        <v>262.91000000000003</v>
      </c>
      <c r="I349" s="60">
        <v>10.52</v>
      </c>
      <c r="J349" s="60">
        <f t="shared" si="61"/>
        <v>33.659999999999997</v>
      </c>
      <c r="K349" s="60">
        <f t="shared" si="62"/>
        <v>92.68</v>
      </c>
      <c r="L349" s="61">
        <f t="shared" si="63"/>
        <v>296.57</v>
      </c>
    </row>
    <row r="350" spans="1:12">
      <c r="A350" s="81"/>
      <c r="B350" s="80" t="s">
        <v>936</v>
      </c>
      <c r="C350" s="76" t="s">
        <v>937</v>
      </c>
      <c r="D350" s="76"/>
      <c r="E350" s="76"/>
      <c r="F350" s="76"/>
      <c r="G350" s="77"/>
      <c r="H350" s="78">
        <f>SUM(H351:H355)</f>
        <v>3505.9800000000005</v>
      </c>
      <c r="I350" s="77"/>
      <c r="J350" s="78">
        <f>SUM(J351:J355)</f>
        <v>576.28</v>
      </c>
      <c r="K350" s="77"/>
      <c r="L350" s="78">
        <f>SUM(L351:L355)</f>
        <v>4082.27</v>
      </c>
    </row>
    <row r="351" spans="1:12" ht="22.5">
      <c r="A351" s="56">
        <v>100705</v>
      </c>
      <c r="B351" s="57" t="s">
        <v>938</v>
      </c>
      <c r="C351" s="56" t="s">
        <v>939</v>
      </c>
      <c r="D351" s="58" t="s">
        <v>29</v>
      </c>
      <c r="E351" s="58" t="s">
        <v>42</v>
      </c>
      <c r="F351" s="59">
        <v>5</v>
      </c>
      <c r="G351" s="60">
        <v>56.18</v>
      </c>
      <c r="H351" s="60">
        <f>TRUNC(F351*G351,2)</f>
        <v>280.89999999999998</v>
      </c>
      <c r="I351" s="60">
        <v>23.36</v>
      </c>
      <c r="J351" s="60">
        <f>TRUNC(F351*I351,2)</f>
        <v>116.8</v>
      </c>
      <c r="K351" s="60">
        <f>TRUNC(G351+I351,2)</f>
        <v>79.540000000000006</v>
      </c>
      <c r="L351" s="61">
        <f>TRUNC(F351*K351,2)</f>
        <v>397.7</v>
      </c>
    </row>
    <row r="352" spans="1:12" ht="45">
      <c r="A352" s="56" t="s">
        <v>940</v>
      </c>
      <c r="B352" s="57" t="s">
        <v>941</v>
      </c>
      <c r="C352" s="56" t="s">
        <v>942</v>
      </c>
      <c r="D352" s="58" t="s">
        <v>29</v>
      </c>
      <c r="E352" s="58" t="s">
        <v>38</v>
      </c>
      <c r="F352" s="59">
        <v>6.72</v>
      </c>
      <c r="G352" s="60">
        <v>345.29</v>
      </c>
      <c r="H352" s="60">
        <f>TRUNC(F352*G352,2)</f>
        <v>2320.34</v>
      </c>
      <c r="I352" s="60">
        <v>28.68</v>
      </c>
      <c r="J352" s="60">
        <f>TRUNC(F352*I352,2)</f>
        <v>192.72</v>
      </c>
      <c r="K352" s="60">
        <f>TRUNC(G352+I352,2)</f>
        <v>373.97</v>
      </c>
      <c r="L352" s="61">
        <f>TRUNC(F352*K352,2)</f>
        <v>2513.0700000000002</v>
      </c>
    </row>
    <row r="353" spans="1:12" ht="22.5">
      <c r="A353" s="56" t="s">
        <v>463</v>
      </c>
      <c r="B353" s="57" t="s">
        <v>943</v>
      </c>
      <c r="C353" s="56" t="s">
        <v>465</v>
      </c>
      <c r="D353" s="58" t="s">
        <v>29</v>
      </c>
      <c r="E353" s="58" t="s">
        <v>42</v>
      </c>
      <c r="F353" s="59">
        <v>4</v>
      </c>
      <c r="G353" s="60">
        <v>117.58</v>
      </c>
      <c r="H353" s="60">
        <f>TRUNC(F353*G353,2)</f>
        <v>470.32</v>
      </c>
      <c r="I353" s="60">
        <v>24.51</v>
      </c>
      <c r="J353" s="60">
        <f>TRUNC(F353*I353,2)</f>
        <v>98.04</v>
      </c>
      <c r="K353" s="60">
        <f>TRUNC(G353+I353,2)</f>
        <v>142.09</v>
      </c>
      <c r="L353" s="61">
        <f>TRUNC(F353*K353,2)</f>
        <v>568.36</v>
      </c>
    </row>
    <row r="354" spans="1:12" ht="22.5">
      <c r="A354" s="56" t="s">
        <v>944</v>
      </c>
      <c r="B354" s="57" t="s">
        <v>945</v>
      </c>
      <c r="C354" s="56" t="s">
        <v>946</v>
      </c>
      <c r="D354" s="58" t="s">
        <v>29</v>
      </c>
      <c r="E354" s="58" t="s">
        <v>42</v>
      </c>
      <c r="F354" s="59">
        <v>4</v>
      </c>
      <c r="G354" s="60">
        <v>65.66</v>
      </c>
      <c r="H354" s="60">
        <f>TRUNC(F354*G354,2)</f>
        <v>262.64</v>
      </c>
      <c r="I354" s="60">
        <v>31.39</v>
      </c>
      <c r="J354" s="60">
        <f>TRUNC(F354*I354,2)</f>
        <v>125.56</v>
      </c>
      <c r="K354" s="60">
        <f>TRUNC(G354+I354,2)</f>
        <v>97.05</v>
      </c>
      <c r="L354" s="61">
        <f>TRUNC(F354*K354,2)</f>
        <v>388.2</v>
      </c>
    </row>
    <row r="355" spans="1:12" ht="22.5">
      <c r="A355" s="56" t="s">
        <v>947</v>
      </c>
      <c r="B355" s="57" t="s">
        <v>948</v>
      </c>
      <c r="C355" s="56" t="s">
        <v>949</v>
      </c>
      <c r="D355" s="58" t="s">
        <v>29</v>
      </c>
      <c r="E355" s="58" t="s">
        <v>42</v>
      </c>
      <c r="F355" s="59">
        <v>1</v>
      </c>
      <c r="G355" s="60">
        <v>171.78</v>
      </c>
      <c r="H355" s="60">
        <f>TRUNC(F355*G355,2)</f>
        <v>171.78</v>
      </c>
      <c r="I355" s="60">
        <v>43.16</v>
      </c>
      <c r="J355" s="60">
        <f>TRUNC(F355*I355,2)</f>
        <v>43.16</v>
      </c>
      <c r="K355" s="60">
        <f>TRUNC(G355+I355,2)</f>
        <v>214.94</v>
      </c>
      <c r="L355" s="61">
        <f>TRUNC(F355*K355,2)</f>
        <v>214.94</v>
      </c>
    </row>
    <row r="356" spans="1:12">
      <c r="A356" s="81"/>
      <c r="B356" s="80" t="s">
        <v>950</v>
      </c>
      <c r="C356" s="76" t="s">
        <v>328</v>
      </c>
      <c r="D356" s="76"/>
      <c r="E356" s="76"/>
      <c r="F356" s="76"/>
      <c r="G356" s="77"/>
      <c r="H356" s="78">
        <f>SUM(H357:H364)</f>
        <v>2500.9899999999998</v>
      </c>
      <c r="I356" s="77"/>
      <c r="J356" s="78">
        <f>SUM(J357:J364)</f>
        <v>782.46</v>
      </c>
      <c r="K356" s="77"/>
      <c r="L356" s="78">
        <f>SUM(L357:L364)</f>
        <v>3283.48</v>
      </c>
    </row>
    <row r="357" spans="1:12" ht="22.5">
      <c r="A357" s="56" t="s">
        <v>951</v>
      </c>
      <c r="B357" s="57" t="s">
        <v>952</v>
      </c>
      <c r="C357" s="56" t="s">
        <v>953</v>
      </c>
      <c r="D357" s="58" t="s">
        <v>29</v>
      </c>
      <c r="E357" s="58" t="s">
        <v>38</v>
      </c>
      <c r="F357" s="59">
        <v>1.9</v>
      </c>
      <c r="G357" s="60">
        <v>13.53</v>
      </c>
      <c r="H357" s="60">
        <f t="shared" ref="H357:H364" si="64">TRUNC(F357*G357,2)</f>
        <v>25.7</v>
      </c>
      <c r="I357" s="60">
        <v>10.25</v>
      </c>
      <c r="J357" s="60">
        <f t="shared" ref="J357:J364" si="65">TRUNC(F357*I357,2)</f>
        <v>19.47</v>
      </c>
      <c r="K357" s="60">
        <f t="shared" ref="K357:K364" si="66">TRUNC(G357+I357,2)</f>
        <v>23.78</v>
      </c>
      <c r="L357" s="61">
        <f t="shared" ref="L357:L364" si="67">TRUNC(F357*K357,2)</f>
        <v>45.18</v>
      </c>
    </row>
    <row r="358" spans="1:12" ht="22.5">
      <c r="A358" s="56" t="s">
        <v>954</v>
      </c>
      <c r="B358" s="57" t="s">
        <v>955</v>
      </c>
      <c r="C358" s="56" t="s">
        <v>956</v>
      </c>
      <c r="D358" s="58" t="s">
        <v>29</v>
      </c>
      <c r="E358" s="58" t="s">
        <v>38</v>
      </c>
      <c r="F358" s="59">
        <v>7.68</v>
      </c>
      <c r="G358" s="60">
        <v>13.53</v>
      </c>
      <c r="H358" s="60">
        <f t="shared" si="64"/>
        <v>103.91</v>
      </c>
      <c r="I358" s="60">
        <v>10.25</v>
      </c>
      <c r="J358" s="60">
        <f t="shared" si="65"/>
        <v>78.72</v>
      </c>
      <c r="K358" s="60">
        <f t="shared" si="66"/>
        <v>23.78</v>
      </c>
      <c r="L358" s="61">
        <f t="shared" si="67"/>
        <v>182.63</v>
      </c>
    </row>
    <row r="359" spans="1:12" ht="22.5">
      <c r="A359" s="56" t="s">
        <v>957</v>
      </c>
      <c r="B359" s="57" t="s">
        <v>958</v>
      </c>
      <c r="C359" s="56" t="s">
        <v>959</v>
      </c>
      <c r="D359" s="58" t="s">
        <v>29</v>
      </c>
      <c r="E359" s="58" t="s">
        <v>38</v>
      </c>
      <c r="F359" s="59">
        <v>16.440000000000001</v>
      </c>
      <c r="G359" s="60">
        <v>13.53</v>
      </c>
      <c r="H359" s="60">
        <f t="shared" si="64"/>
        <v>222.43</v>
      </c>
      <c r="I359" s="60">
        <v>10.25</v>
      </c>
      <c r="J359" s="60">
        <f t="shared" si="65"/>
        <v>168.51</v>
      </c>
      <c r="K359" s="60">
        <f t="shared" si="66"/>
        <v>23.78</v>
      </c>
      <c r="L359" s="61">
        <f t="shared" si="67"/>
        <v>390.94</v>
      </c>
    </row>
    <row r="360" spans="1:12" ht="33.75">
      <c r="A360" s="56" t="s">
        <v>359</v>
      </c>
      <c r="B360" s="57" t="s">
        <v>960</v>
      </c>
      <c r="C360" s="56" t="s">
        <v>361</v>
      </c>
      <c r="D360" s="58" t="s">
        <v>29</v>
      </c>
      <c r="E360" s="58" t="s">
        <v>38</v>
      </c>
      <c r="F360" s="59">
        <v>11.4</v>
      </c>
      <c r="G360" s="60">
        <v>12.52</v>
      </c>
      <c r="H360" s="60">
        <f t="shared" si="64"/>
        <v>142.72</v>
      </c>
      <c r="I360" s="60">
        <v>3.03</v>
      </c>
      <c r="J360" s="60">
        <f t="shared" si="65"/>
        <v>34.54</v>
      </c>
      <c r="K360" s="60">
        <f t="shared" si="66"/>
        <v>15.55</v>
      </c>
      <c r="L360" s="61">
        <f t="shared" si="67"/>
        <v>177.27</v>
      </c>
    </row>
    <row r="361" spans="1:12" ht="33.75">
      <c r="A361" s="56" t="s">
        <v>961</v>
      </c>
      <c r="B361" s="57" t="s">
        <v>962</v>
      </c>
      <c r="C361" s="56" t="s">
        <v>963</v>
      </c>
      <c r="D361" s="58" t="s">
        <v>29</v>
      </c>
      <c r="E361" s="58" t="s">
        <v>38</v>
      </c>
      <c r="F361" s="59">
        <v>71.760000000000005</v>
      </c>
      <c r="G361" s="60">
        <v>17.260000000000002</v>
      </c>
      <c r="H361" s="60">
        <f t="shared" si="64"/>
        <v>1238.57</v>
      </c>
      <c r="I361" s="60">
        <v>3.03</v>
      </c>
      <c r="J361" s="60">
        <f t="shared" si="65"/>
        <v>217.43</v>
      </c>
      <c r="K361" s="60">
        <f t="shared" si="66"/>
        <v>20.29</v>
      </c>
      <c r="L361" s="61">
        <f t="shared" si="67"/>
        <v>1456.01</v>
      </c>
    </row>
    <row r="362" spans="1:12" ht="22.5">
      <c r="A362" s="56" t="s">
        <v>368</v>
      </c>
      <c r="B362" s="57" t="s">
        <v>964</v>
      </c>
      <c r="C362" s="56" t="s">
        <v>370</v>
      </c>
      <c r="D362" s="58" t="s">
        <v>29</v>
      </c>
      <c r="E362" s="58" t="s">
        <v>38</v>
      </c>
      <c r="F362" s="59">
        <v>22.04</v>
      </c>
      <c r="G362" s="60">
        <v>9.7799999999999994</v>
      </c>
      <c r="H362" s="60">
        <f t="shared" si="64"/>
        <v>215.55</v>
      </c>
      <c r="I362" s="60">
        <v>3.11</v>
      </c>
      <c r="J362" s="60">
        <f t="shared" si="65"/>
        <v>68.540000000000006</v>
      </c>
      <c r="K362" s="60">
        <f t="shared" si="66"/>
        <v>12.89</v>
      </c>
      <c r="L362" s="61">
        <f t="shared" si="67"/>
        <v>284.08999999999997</v>
      </c>
    </row>
    <row r="363" spans="1:12" ht="22.5">
      <c r="A363" s="56" t="s">
        <v>371</v>
      </c>
      <c r="B363" s="57" t="s">
        <v>965</v>
      </c>
      <c r="C363" s="56" t="s">
        <v>373</v>
      </c>
      <c r="D363" s="58" t="s">
        <v>29</v>
      </c>
      <c r="E363" s="58" t="s">
        <v>38</v>
      </c>
      <c r="F363" s="59">
        <v>39.75</v>
      </c>
      <c r="G363" s="60">
        <v>12.35</v>
      </c>
      <c r="H363" s="60">
        <f t="shared" si="64"/>
        <v>490.91</v>
      </c>
      <c r="I363" s="60">
        <v>4.46</v>
      </c>
      <c r="J363" s="60">
        <f t="shared" si="65"/>
        <v>177.28</v>
      </c>
      <c r="K363" s="60">
        <f t="shared" si="66"/>
        <v>16.809999999999999</v>
      </c>
      <c r="L363" s="61">
        <f t="shared" si="67"/>
        <v>668.19</v>
      </c>
    </row>
    <row r="364" spans="1:12" ht="22.5">
      <c r="A364" s="56" t="s">
        <v>377</v>
      </c>
      <c r="B364" s="57" t="s">
        <v>966</v>
      </c>
      <c r="C364" s="56" t="s">
        <v>379</v>
      </c>
      <c r="D364" s="58" t="s">
        <v>29</v>
      </c>
      <c r="E364" s="58" t="s">
        <v>38</v>
      </c>
      <c r="F364" s="59">
        <v>5.24</v>
      </c>
      <c r="G364" s="60">
        <v>11.68</v>
      </c>
      <c r="H364" s="60">
        <f t="shared" si="64"/>
        <v>61.2</v>
      </c>
      <c r="I364" s="60">
        <v>3.43</v>
      </c>
      <c r="J364" s="60">
        <f t="shared" si="65"/>
        <v>17.97</v>
      </c>
      <c r="K364" s="60">
        <f t="shared" si="66"/>
        <v>15.11</v>
      </c>
      <c r="L364" s="61">
        <f t="shared" si="67"/>
        <v>79.17</v>
      </c>
    </row>
    <row r="365" spans="1:12" ht="12.75" customHeight="1">
      <c r="A365" s="81"/>
      <c r="B365" s="80" t="s">
        <v>967</v>
      </c>
      <c r="C365" s="76" t="s">
        <v>968</v>
      </c>
      <c r="D365" s="76"/>
      <c r="E365" s="76"/>
      <c r="F365" s="76"/>
      <c r="G365" s="77"/>
      <c r="H365" s="78">
        <f>SUM(H366:H382)</f>
        <v>3619.6499999999996</v>
      </c>
      <c r="I365" s="77"/>
      <c r="J365" s="78">
        <f>SUM(J366:J382)</f>
        <v>276.33999999999997</v>
      </c>
      <c r="K365" s="77"/>
      <c r="L365" s="78">
        <f>SUM(L366:L382)</f>
        <v>3895.9900000000007</v>
      </c>
    </row>
    <row r="366" spans="1:12" ht="22.5">
      <c r="A366" s="56">
        <v>100849</v>
      </c>
      <c r="B366" s="57" t="s">
        <v>969</v>
      </c>
      <c r="C366" s="56" t="s">
        <v>392</v>
      </c>
      <c r="D366" s="58" t="s">
        <v>29</v>
      </c>
      <c r="E366" s="58" t="s">
        <v>42</v>
      </c>
      <c r="F366" s="59">
        <v>4</v>
      </c>
      <c r="G366" s="60">
        <v>36.64</v>
      </c>
      <c r="H366" s="60">
        <f t="shared" ref="H366:H382" si="68">TRUNC(F366*G366,2)</f>
        <v>146.56</v>
      </c>
      <c r="I366" s="60">
        <v>2.74</v>
      </c>
      <c r="J366" s="60">
        <f t="shared" ref="J366:J382" si="69">TRUNC(F366*I366,2)</f>
        <v>10.96</v>
      </c>
      <c r="K366" s="60">
        <f t="shared" ref="K366:K382" si="70">TRUNC(G366+I366,2)</f>
        <v>39.380000000000003</v>
      </c>
      <c r="L366" s="61">
        <f t="shared" ref="L366:L382" si="71">TRUNC(F366*K366,2)</f>
        <v>157.52000000000001</v>
      </c>
    </row>
    <row r="367" spans="1:12" ht="22.5">
      <c r="A367" s="56" t="s">
        <v>970</v>
      </c>
      <c r="B367" s="57" t="s">
        <v>971</v>
      </c>
      <c r="C367" s="56" t="s">
        <v>972</v>
      </c>
      <c r="D367" s="58" t="s">
        <v>29</v>
      </c>
      <c r="E367" s="58" t="s">
        <v>42</v>
      </c>
      <c r="F367" s="59">
        <v>3</v>
      </c>
      <c r="G367" s="60">
        <v>0.16</v>
      </c>
      <c r="H367" s="60">
        <f t="shared" si="68"/>
        <v>0.48</v>
      </c>
      <c r="I367" s="60">
        <v>4.7</v>
      </c>
      <c r="J367" s="60">
        <f t="shared" si="69"/>
        <v>14.1</v>
      </c>
      <c r="K367" s="60">
        <f t="shared" si="70"/>
        <v>4.8600000000000003</v>
      </c>
      <c r="L367" s="61">
        <f t="shared" si="71"/>
        <v>14.58</v>
      </c>
    </row>
    <row r="368" spans="1:12" ht="22.5">
      <c r="A368" s="56" t="s">
        <v>408</v>
      </c>
      <c r="B368" s="57" t="s">
        <v>973</v>
      </c>
      <c r="C368" s="56" t="s">
        <v>410</v>
      </c>
      <c r="D368" s="58" t="s">
        <v>29</v>
      </c>
      <c r="E368" s="58" t="s">
        <v>38</v>
      </c>
      <c r="F368" s="59">
        <v>2.08</v>
      </c>
      <c r="G368" s="60">
        <v>315.88</v>
      </c>
      <c r="H368" s="60">
        <f t="shared" si="68"/>
        <v>657.03</v>
      </c>
      <c r="I368" s="60">
        <v>30.95</v>
      </c>
      <c r="J368" s="60">
        <f t="shared" si="69"/>
        <v>64.37</v>
      </c>
      <c r="K368" s="60">
        <f t="shared" si="70"/>
        <v>346.83</v>
      </c>
      <c r="L368" s="61">
        <f t="shared" si="71"/>
        <v>721.4</v>
      </c>
    </row>
    <row r="369" spans="1:12" ht="22.5">
      <c r="A369" s="56" t="s">
        <v>411</v>
      </c>
      <c r="B369" s="57" t="s">
        <v>974</v>
      </c>
      <c r="C369" s="56" t="s">
        <v>413</v>
      </c>
      <c r="D369" s="58" t="s">
        <v>29</v>
      </c>
      <c r="E369" s="58" t="s">
        <v>42</v>
      </c>
      <c r="F369" s="59">
        <v>3</v>
      </c>
      <c r="G369" s="60">
        <v>26.23</v>
      </c>
      <c r="H369" s="60">
        <f t="shared" si="68"/>
        <v>78.69</v>
      </c>
      <c r="I369" s="60">
        <v>3</v>
      </c>
      <c r="J369" s="60">
        <f t="shared" si="69"/>
        <v>9</v>
      </c>
      <c r="K369" s="60">
        <f t="shared" si="70"/>
        <v>29.23</v>
      </c>
      <c r="L369" s="61">
        <f t="shared" si="71"/>
        <v>87.69</v>
      </c>
    </row>
    <row r="370" spans="1:12" ht="22.5">
      <c r="A370" s="56" t="s">
        <v>975</v>
      </c>
      <c r="B370" s="57" t="s">
        <v>976</v>
      </c>
      <c r="C370" s="56" t="s">
        <v>977</v>
      </c>
      <c r="D370" s="58" t="s">
        <v>29</v>
      </c>
      <c r="E370" s="58" t="s">
        <v>42</v>
      </c>
      <c r="F370" s="59">
        <v>1</v>
      </c>
      <c r="G370" s="60">
        <v>50.77</v>
      </c>
      <c r="H370" s="60">
        <f t="shared" si="68"/>
        <v>50.77</v>
      </c>
      <c r="I370" s="60">
        <v>3.11</v>
      </c>
      <c r="J370" s="60">
        <f t="shared" si="69"/>
        <v>3.11</v>
      </c>
      <c r="K370" s="60">
        <f t="shared" si="70"/>
        <v>53.88</v>
      </c>
      <c r="L370" s="61">
        <f t="shared" si="71"/>
        <v>53.88</v>
      </c>
    </row>
    <row r="371" spans="1:12" ht="22.5">
      <c r="A371" s="56" t="s">
        <v>414</v>
      </c>
      <c r="B371" s="57" t="s">
        <v>978</v>
      </c>
      <c r="C371" s="56" t="s">
        <v>416</v>
      </c>
      <c r="D371" s="58" t="s">
        <v>29</v>
      </c>
      <c r="E371" s="58" t="s">
        <v>42</v>
      </c>
      <c r="F371" s="59">
        <v>2</v>
      </c>
      <c r="G371" s="60">
        <v>145.94999999999999</v>
      </c>
      <c r="H371" s="60">
        <f t="shared" si="68"/>
        <v>291.89999999999998</v>
      </c>
      <c r="I371" s="60">
        <v>4.87</v>
      </c>
      <c r="J371" s="60">
        <f t="shared" si="69"/>
        <v>9.74</v>
      </c>
      <c r="K371" s="60">
        <f t="shared" si="70"/>
        <v>150.82</v>
      </c>
      <c r="L371" s="61">
        <f t="shared" si="71"/>
        <v>301.64</v>
      </c>
    </row>
    <row r="372" spans="1:12" ht="22.5">
      <c r="A372" s="56" t="s">
        <v>417</v>
      </c>
      <c r="B372" s="57" t="s">
        <v>979</v>
      </c>
      <c r="C372" s="56" t="s">
        <v>419</v>
      </c>
      <c r="D372" s="58" t="s">
        <v>29</v>
      </c>
      <c r="E372" s="58" t="s">
        <v>42</v>
      </c>
      <c r="F372" s="59">
        <v>3</v>
      </c>
      <c r="G372" s="60">
        <v>37.450000000000003</v>
      </c>
      <c r="H372" s="60">
        <f t="shared" si="68"/>
        <v>112.35</v>
      </c>
      <c r="I372" s="60">
        <v>2.7</v>
      </c>
      <c r="J372" s="60">
        <f t="shared" si="69"/>
        <v>8.1</v>
      </c>
      <c r="K372" s="60">
        <f t="shared" si="70"/>
        <v>40.15</v>
      </c>
      <c r="L372" s="61">
        <f t="shared" si="71"/>
        <v>120.45</v>
      </c>
    </row>
    <row r="373" spans="1:12" ht="33.75">
      <c r="A373" s="56" t="s">
        <v>980</v>
      </c>
      <c r="B373" s="57" t="s">
        <v>981</v>
      </c>
      <c r="C373" s="56" t="s">
        <v>982</v>
      </c>
      <c r="D373" s="58" t="s">
        <v>29</v>
      </c>
      <c r="E373" s="58" t="s">
        <v>42</v>
      </c>
      <c r="F373" s="59">
        <v>1</v>
      </c>
      <c r="G373" s="60">
        <v>84.11</v>
      </c>
      <c r="H373" s="60">
        <f t="shared" si="68"/>
        <v>84.11</v>
      </c>
      <c r="I373" s="60">
        <v>28.01</v>
      </c>
      <c r="J373" s="60">
        <f t="shared" si="69"/>
        <v>28.01</v>
      </c>
      <c r="K373" s="60">
        <f t="shared" si="70"/>
        <v>112.12</v>
      </c>
      <c r="L373" s="61">
        <f t="shared" si="71"/>
        <v>112.12</v>
      </c>
    </row>
    <row r="374" spans="1:12" ht="22.5">
      <c r="A374" s="56" t="s">
        <v>983</v>
      </c>
      <c r="B374" s="57" t="s">
        <v>984</v>
      </c>
      <c r="C374" s="56" t="s">
        <v>985</v>
      </c>
      <c r="D374" s="58" t="s">
        <v>29</v>
      </c>
      <c r="E374" s="58" t="s">
        <v>42</v>
      </c>
      <c r="F374" s="59">
        <v>1</v>
      </c>
      <c r="G374" s="60">
        <v>185.9</v>
      </c>
      <c r="H374" s="60">
        <f t="shared" si="68"/>
        <v>185.9</v>
      </c>
      <c r="I374" s="60">
        <v>2.08</v>
      </c>
      <c r="J374" s="60">
        <f t="shared" si="69"/>
        <v>2.08</v>
      </c>
      <c r="K374" s="60">
        <f t="shared" si="70"/>
        <v>187.98</v>
      </c>
      <c r="L374" s="61">
        <f t="shared" si="71"/>
        <v>187.98</v>
      </c>
    </row>
    <row r="375" spans="1:12" ht="22.5">
      <c r="A375" s="56" t="s">
        <v>986</v>
      </c>
      <c r="B375" s="57" t="s">
        <v>987</v>
      </c>
      <c r="C375" s="56" t="s">
        <v>988</v>
      </c>
      <c r="D375" s="58" t="s">
        <v>29</v>
      </c>
      <c r="E375" s="58" t="s">
        <v>42</v>
      </c>
      <c r="F375" s="59">
        <v>1</v>
      </c>
      <c r="G375" s="60">
        <v>132.44</v>
      </c>
      <c r="H375" s="60">
        <f t="shared" si="68"/>
        <v>132.44</v>
      </c>
      <c r="I375" s="60">
        <v>2.7</v>
      </c>
      <c r="J375" s="60">
        <f t="shared" si="69"/>
        <v>2.7</v>
      </c>
      <c r="K375" s="60">
        <f t="shared" si="70"/>
        <v>135.13999999999999</v>
      </c>
      <c r="L375" s="61">
        <f t="shared" si="71"/>
        <v>135.13999999999999</v>
      </c>
    </row>
    <row r="376" spans="1:12" ht="33.75">
      <c r="A376" s="56" t="s">
        <v>989</v>
      </c>
      <c r="B376" s="57" t="s">
        <v>990</v>
      </c>
      <c r="C376" s="56" t="s">
        <v>991</v>
      </c>
      <c r="D376" s="58" t="s">
        <v>29</v>
      </c>
      <c r="E376" s="58" t="s">
        <v>42</v>
      </c>
      <c r="F376" s="59">
        <v>1</v>
      </c>
      <c r="G376" s="60">
        <v>884.86</v>
      </c>
      <c r="H376" s="60">
        <f t="shared" si="68"/>
        <v>884.86</v>
      </c>
      <c r="I376" s="60">
        <v>45.04</v>
      </c>
      <c r="J376" s="60">
        <f t="shared" si="69"/>
        <v>45.04</v>
      </c>
      <c r="K376" s="60">
        <f t="shared" si="70"/>
        <v>929.9</v>
      </c>
      <c r="L376" s="61">
        <f t="shared" si="71"/>
        <v>929.9</v>
      </c>
    </row>
    <row r="377" spans="1:12" ht="22.5">
      <c r="A377" s="56" t="s">
        <v>429</v>
      </c>
      <c r="B377" s="57" t="s">
        <v>992</v>
      </c>
      <c r="C377" s="56" t="s">
        <v>431</v>
      </c>
      <c r="D377" s="58" t="s">
        <v>29</v>
      </c>
      <c r="E377" s="58" t="s">
        <v>42</v>
      </c>
      <c r="F377" s="59">
        <v>1</v>
      </c>
      <c r="G377" s="60">
        <v>41.54</v>
      </c>
      <c r="H377" s="60">
        <f t="shared" si="68"/>
        <v>41.54</v>
      </c>
      <c r="I377" s="60">
        <v>1.78</v>
      </c>
      <c r="J377" s="60">
        <f t="shared" si="69"/>
        <v>1.78</v>
      </c>
      <c r="K377" s="60">
        <f t="shared" si="70"/>
        <v>43.32</v>
      </c>
      <c r="L377" s="61">
        <f t="shared" si="71"/>
        <v>43.32</v>
      </c>
    </row>
    <row r="378" spans="1:12" ht="22.5">
      <c r="A378" s="56" t="s">
        <v>432</v>
      </c>
      <c r="B378" s="57" t="s">
        <v>993</v>
      </c>
      <c r="C378" s="56" t="s">
        <v>434</v>
      </c>
      <c r="D378" s="58" t="s">
        <v>29</v>
      </c>
      <c r="E378" s="58" t="s">
        <v>42</v>
      </c>
      <c r="F378" s="59">
        <v>4</v>
      </c>
      <c r="G378" s="60">
        <v>58.5</v>
      </c>
      <c r="H378" s="60">
        <f t="shared" si="68"/>
        <v>234</v>
      </c>
      <c r="I378" s="60">
        <v>1.78</v>
      </c>
      <c r="J378" s="60">
        <f t="shared" si="69"/>
        <v>7.12</v>
      </c>
      <c r="K378" s="60">
        <f t="shared" si="70"/>
        <v>60.28</v>
      </c>
      <c r="L378" s="61">
        <f t="shared" si="71"/>
        <v>241.12</v>
      </c>
    </row>
    <row r="379" spans="1:12" ht="22.5">
      <c r="A379" s="56" t="s">
        <v>994</v>
      </c>
      <c r="B379" s="57" t="s">
        <v>995</v>
      </c>
      <c r="C379" s="56" t="s">
        <v>996</v>
      </c>
      <c r="D379" s="58" t="s">
        <v>29</v>
      </c>
      <c r="E379" s="58" t="s">
        <v>42</v>
      </c>
      <c r="F379" s="59">
        <v>4</v>
      </c>
      <c r="G379" s="60">
        <v>88.29</v>
      </c>
      <c r="H379" s="60">
        <f t="shared" si="68"/>
        <v>353.16</v>
      </c>
      <c r="I379" s="60">
        <v>12.92</v>
      </c>
      <c r="J379" s="60">
        <f t="shared" si="69"/>
        <v>51.68</v>
      </c>
      <c r="K379" s="60">
        <f t="shared" si="70"/>
        <v>101.21</v>
      </c>
      <c r="L379" s="61">
        <f t="shared" si="71"/>
        <v>404.84</v>
      </c>
    </row>
    <row r="380" spans="1:12" ht="22.5">
      <c r="A380" s="56" t="s">
        <v>438</v>
      </c>
      <c r="B380" s="57" t="s">
        <v>997</v>
      </c>
      <c r="C380" s="56" t="s">
        <v>440</v>
      </c>
      <c r="D380" s="58" t="s">
        <v>29</v>
      </c>
      <c r="E380" s="58" t="s">
        <v>42</v>
      </c>
      <c r="F380" s="59">
        <v>5</v>
      </c>
      <c r="G380" s="60">
        <v>42.26</v>
      </c>
      <c r="H380" s="60">
        <f t="shared" si="68"/>
        <v>211.3</v>
      </c>
      <c r="I380" s="60">
        <v>2.65</v>
      </c>
      <c r="J380" s="60">
        <f t="shared" si="69"/>
        <v>13.25</v>
      </c>
      <c r="K380" s="60">
        <f t="shared" si="70"/>
        <v>44.91</v>
      </c>
      <c r="L380" s="61">
        <f t="shared" si="71"/>
        <v>224.55</v>
      </c>
    </row>
    <row r="381" spans="1:12" ht="22.5">
      <c r="A381" s="56" t="s">
        <v>441</v>
      </c>
      <c r="B381" s="57" t="s">
        <v>998</v>
      </c>
      <c r="C381" s="56" t="s">
        <v>443</v>
      </c>
      <c r="D381" s="58" t="s">
        <v>29</v>
      </c>
      <c r="E381" s="58" t="s">
        <v>42</v>
      </c>
      <c r="F381" s="59">
        <v>2</v>
      </c>
      <c r="G381" s="60">
        <v>38.53</v>
      </c>
      <c r="H381" s="60">
        <f t="shared" si="68"/>
        <v>77.06</v>
      </c>
      <c r="I381" s="60">
        <v>2.65</v>
      </c>
      <c r="J381" s="60">
        <f t="shared" si="69"/>
        <v>5.3</v>
      </c>
      <c r="K381" s="60">
        <f t="shared" si="70"/>
        <v>41.18</v>
      </c>
      <c r="L381" s="61">
        <f t="shared" si="71"/>
        <v>82.36</v>
      </c>
    </row>
    <row r="382" spans="1:12" ht="22.5">
      <c r="A382" s="56" t="s">
        <v>999</v>
      </c>
      <c r="B382" s="57" t="s">
        <v>1000</v>
      </c>
      <c r="C382" s="56" t="s">
        <v>1001</v>
      </c>
      <c r="D382" s="58" t="s">
        <v>34</v>
      </c>
      <c r="E382" s="58" t="s">
        <v>42</v>
      </c>
      <c r="F382" s="59">
        <v>2</v>
      </c>
      <c r="G382" s="60">
        <v>38.75</v>
      </c>
      <c r="H382" s="60">
        <f t="shared" si="68"/>
        <v>77.5</v>
      </c>
      <c r="I382" s="60">
        <v>0</v>
      </c>
      <c r="J382" s="60">
        <f t="shared" si="69"/>
        <v>0</v>
      </c>
      <c r="K382" s="60">
        <f t="shared" si="70"/>
        <v>38.75</v>
      </c>
      <c r="L382" s="61">
        <f t="shared" si="71"/>
        <v>77.5</v>
      </c>
    </row>
    <row r="383" spans="1:12">
      <c r="A383" s="81"/>
      <c r="B383" s="80" t="s">
        <v>1002</v>
      </c>
      <c r="C383" s="76" t="s">
        <v>879</v>
      </c>
      <c r="D383" s="76"/>
      <c r="E383" s="76"/>
      <c r="F383" s="76"/>
      <c r="G383" s="77"/>
      <c r="H383" s="78">
        <f>SUM(H384:H388)</f>
        <v>664.83</v>
      </c>
      <c r="I383" s="77"/>
      <c r="J383" s="78">
        <f>SUM(J384:J388)</f>
        <v>362.03000000000003</v>
      </c>
      <c r="K383" s="77"/>
      <c r="L383" s="78">
        <f>SUM(L384:L388)</f>
        <v>1026.8700000000001</v>
      </c>
    </row>
    <row r="384" spans="1:12" ht="22.5">
      <c r="A384" s="56" t="s">
        <v>212</v>
      </c>
      <c r="B384" s="57" t="s">
        <v>1003</v>
      </c>
      <c r="C384" s="56" t="s">
        <v>214</v>
      </c>
      <c r="D384" s="58" t="s">
        <v>29</v>
      </c>
      <c r="E384" s="58" t="s">
        <v>113</v>
      </c>
      <c r="F384" s="59">
        <v>6</v>
      </c>
      <c r="G384" s="60">
        <v>5.77</v>
      </c>
      <c r="H384" s="60">
        <f>TRUNC(F384*G384,2)</f>
        <v>34.619999999999997</v>
      </c>
      <c r="I384" s="60">
        <v>6.74</v>
      </c>
      <c r="J384" s="60">
        <f>TRUNC(F384*I384,2)</f>
        <v>40.44</v>
      </c>
      <c r="K384" s="60">
        <f>TRUNC(G384+I384,2)</f>
        <v>12.51</v>
      </c>
      <c r="L384" s="61">
        <f>TRUNC(F384*K384,2)</f>
        <v>75.06</v>
      </c>
    </row>
    <row r="385" spans="1:12" ht="22.5">
      <c r="A385" s="56" t="s">
        <v>221</v>
      </c>
      <c r="B385" s="57" t="s">
        <v>1004</v>
      </c>
      <c r="C385" s="56" t="s">
        <v>223</v>
      </c>
      <c r="D385" s="58" t="s">
        <v>52</v>
      </c>
      <c r="E385" s="58" t="s">
        <v>53</v>
      </c>
      <c r="F385" s="59">
        <v>8</v>
      </c>
      <c r="G385" s="60">
        <v>0</v>
      </c>
      <c r="H385" s="60">
        <f>TRUNC(F385*G385,2)</f>
        <v>0</v>
      </c>
      <c r="I385" s="60">
        <v>13.21</v>
      </c>
      <c r="J385" s="60">
        <f>TRUNC(F385*I385,2)</f>
        <v>105.68</v>
      </c>
      <c r="K385" s="60">
        <f>TRUNC(G385+I385,2)</f>
        <v>13.21</v>
      </c>
      <c r="L385" s="61">
        <f>TRUNC(F385*K385,2)</f>
        <v>105.68</v>
      </c>
    </row>
    <row r="386" spans="1:12" ht="22.5">
      <c r="A386" s="56" t="s">
        <v>884</v>
      </c>
      <c r="B386" s="57" t="s">
        <v>1005</v>
      </c>
      <c r="C386" s="56" t="s">
        <v>886</v>
      </c>
      <c r="D386" s="58" t="s">
        <v>29</v>
      </c>
      <c r="E386" s="58" t="s">
        <v>38</v>
      </c>
      <c r="F386" s="59">
        <v>84</v>
      </c>
      <c r="G386" s="60">
        <v>1.37</v>
      </c>
      <c r="H386" s="60">
        <f>TRUNC(F386*G386,2)</f>
        <v>115.08</v>
      </c>
      <c r="I386" s="60">
        <v>1.33</v>
      </c>
      <c r="J386" s="60">
        <f>TRUNC(F386*I386,2)</f>
        <v>111.72</v>
      </c>
      <c r="K386" s="60">
        <f>TRUNC(G386+I386,2)</f>
        <v>2.7</v>
      </c>
      <c r="L386" s="61">
        <f>TRUNC(F386*K386,2)</f>
        <v>226.8</v>
      </c>
    </row>
    <row r="387" spans="1:12" ht="22.5">
      <c r="A387" s="56" t="s">
        <v>245</v>
      </c>
      <c r="B387" s="57" t="s">
        <v>1006</v>
      </c>
      <c r="C387" s="56" t="s">
        <v>247</v>
      </c>
      <c r="D387" s="58" t="s">
        <v>29</v>
      </c>
      <c r="E387" s="58" t="s">
        <v>113</v>
      </c>
      <c r="F387" s="59">
        <v>22.8</v>
      </c>
      <c r="G387" s="60">
        <v>19.32</v>
      </c>
      <c r="H387" s="60">
        <f>TRUNC(F387*G387,2)</f>
        <v>440.49</v>
      </c>
      <c r="I387" s="60">
        <v>4.57</v>
      </c>
      <c r="J387" s="60">
        <f>TRUNC(F387*I387,2)</f>
        <v>104.19</v>
      </c>
      <c r="K387" s="60">
        <f>TRUNC(G387+I387,2)</f>
        <v>23.89</v>
      </c>
      <c r="L387" s="61">
        <f>TRUNC(F387*K387,2)</f>
        <v>544.69000000000005</v>
      </c>
    </row>
    <row r="388" spans="1:12" ht="22.5">
      <c r="A388" s="56" t="s">
        <v>251</v>
      </c>
      <c r="B388" s="57" t="s">
        <v>1007</v>
      </c>
      <c r="C388" s="56" t="s">
        <v>253</v>
      </c>
      <c r="D388" s="58" t="s">
        <v>34</v>
      </c>
      <c r="E388" s="58" t="s">
        <v>254</v>
      </c>
      <c r="F388" s="59">
        <v>1</v>
      </c>
      <c r="G388" s="60">
        <v>74.64</v>
      </c>
      <c r="H388" s="60">
        <f>TRUNC(F388*G388,2)</f>
        <v>74.64</v>
      </c>
      <c r="I388" s="60">
        <v>0</v>
      </c>
      <c r="J388" s="60">
        <f>TRUNC(F388*I388,2)</f>
        <v>0</v>
      </c>
      <c r="K388" s="60">
        <f>TRUNC(G388+I388,2)</f>
        <v>74.64</v>
      </c>
      <c r="L388" s="61">
        <f>TRUNC(F388*K388,2)</f>
        <v>74.64</v>
      </c>
    </row>
    <row r="389" spans="1:12">
      <c r="A389" s="70"/>
      <c r="B389" s="82">
        <v>5</v>
      </c>
      <c r="C389" s="71" t="s">
        <v>1008</v>
      </c>
      <c r="D389" s="71"/>
      <c r="E389" s="71"/>
      <c r="F389" s="71"/>
      <c r="G389" s="72"/>
      <c r="H389" s="73">
        <f>H390+H400+H423+H433+H460+H465+H442</f>
        <v>94503.64</v>
      </c>
      <c r="I389" s="72"/>
      <c r="J389" s="73">
        <f>J390+J400+J423+J433+J442+J460+J465</f>
        <v>31874.139999999996</v>
      </c>
      <c r="K389" s="72"/>
      <c r="L389" s="73">
        <f>L390+L400+L423+L433+L442+L460+L465</f>
        <v>126377.97</v>
      </c>
    </row>
    <row r="390" spans="1:12" ht="12.75" customHeight="1">
      <c r="A390" s="81"/>
      <c r="B390" s="80" t="s">
        <v>1009</v>
      </c>
      <c r="C390" s="76" t="s">
        <v>1010</v>
      </c>
      <c r="D390" s="76"/>
      <c r="E390" s="76"/>
      <c r="F390" s="76"/>
      <c r="G390" s="77"/>
      <c r="H390" s="78">
        <f>SUM(H391:H399)</f>
        <v>7102.38</v>
      </c>
      <c r="I390" s="77"/>
      <c r="J390" s="78">
        <f>SUM(J391:J399)</f>
        <v>1285.54</v>
      </c>
      <c r="K390" s="77"/>
      <c r="L390" s="78">
        <f>SUM(L391:L399)</f>
        <v>8387.9399999999987</v>
      </c>
    </row>
    <row r="391" spans="1:12" ht="22.5">
      <c r="A391" s="56" t="s">
        <v>141</v>
      </c>
      <c r="B391" s="57" t="s">
        <v>1011</v>
      </c>
      <c r="C391" s="56" t="s">
        <v>143</v>
      </c>
      <c r="D391" s="58" t="s">
        <v>29</v>
      </c>
      <c r="E391" s="58" t="s">
        <v>38</v>
      </c>
      <c r="F391" s="59">
        <v>17.59</v>
      </c>
      <c r="G391" s="60">
        <v>0</v>
      </c>
      <c r="H391" s="60">
        <f t="shared" ref="H391:H399" si="72">TRUNC(F391*G391,2)</f>
        <v>0</v>
      </c>
      <c r="I391" s="60">
        <v>10.78</v>
      </c>
      <c r="J391" s="60">
        <f t="shared" ref="J391:J399" si="73">TRUNC(F391*I391,2)</f>
        <v>189.62</v>
      </c>
      <c r="K391" s="60">
        <f t="shared" ref="K391:K399" si="74">TRUNC(G391+I391,2)</f>
        <v>10.78</v>
      </c>
      <c r="L391" s="61">
        <f t="shared" ref="L391:L399" si="75">TRUNC(F391*K391,2)</f>
        <v>189.62</v>
      </c>
    </row>
    <row r="392" spans="1:12" ht="22.5">
      <c r="A392" s="56" t="s">
        <v>1012</v>
      </c>
      <c r="B392" s="57" t="s">
        <v>1013</v>
      </c>
      <c r="C392" s="56" t="s">
        <v>1014</v>
      </c>
      <c r="D392" s="58" t="s">
        <v>29</v>
      </c>
      <c r="E392" s="58" t="s">
        <v>113</v>
      </c>
      <c r="F392" s="59">
        <v>40</v>
      </c>
      <c r="G392" s="60">
        <v>123.39</v>
      </c>
      <c r="H392" s="60">
        <f t="shared" si="72"/>
        <v>4935.6000000000004</v>
      </c>
      <c r="I392" s="60">
        <v>4.79</v>
      </c>
      <c r="J392" s="60">
        <f t="shared" si="73"/>
        <v>191.6</v>
      </c>
      <c r="K392" s="60">
        <f t="shared" si="74"/>
        <v>128.18</v>
      </c>
      <c r="L392" s="61">
        <f t="shared" si="75"/>
        <v>5127.2</v>
      </c>
    </row>
    <row r="393" spans="1:12" ht="33.75">
      <c r="A393" s="56" t="s">
        <v>1015</v>
      </c>
      <c r="B393" s="57" t="s">
        <v>1016</v>
      </c>
      <c r="C393" s="56" t="s">
        <v>1017</v>
      </c>
      <c r="D393" s="58" t="s">
        <v>29</v>
      </c>
      <c r="E393" s="58" t="s">
        <v>38</v>
      </c>
      <c r="F393" s="59">
        <v>97.11</v>
      </c>
      <c r="G393" s="60">
        <v>8.4</v>
      </c>
      <c r="H393" s="60">
        <f t="shared" si="72"/>
        <v>815.72</v>
      </c>
      <c r="I393" s="60">
        <v>3.93</v>
      </c>
      <c r="J393" s="60">
        <f t="shared" si="73"/>
        <v>381.64</v>
      </c>
      <c r="K393" s="60">
        <f t="shared" si="74"/>
        <v>12.33</v>
      </c>
      <c r="L393" s="61">
        <f t="shared" si="75"/>
        <v>1197.3599999999999</v>
      </c>
    </row>
    <row r="394" spans="1:12" ht="22.5">
      <c r="A394" s="56" t="s">
        <v>1018</v>
      </c>
      <c r="B394" s="57" t="s">
        <v>1019</v>
      </c>
      <c r="C394" s="56" t="s">
        <v>1020</v>
      </c>
      <c r="D394" s="58" t="s">
        <v>29</v>
      </c>
      <c r="E394" s="58" t="s">
        <v>38</v>
      </c>
      <c r="F394" s="59">
        <v>7.78</v>
      </c>
      <c r="G394" s="60">
        <v>59.91</v>
      </c>
      <c r="H394" s="60">
        <f t="shared" si="72"/>
        <v>466.09</v>
      </c>
      <c r="I394" s="60">
        <v>23.14</v>
      </c>
      <c r="J394" s="60">
        <f t="shared" si="73"/>
        <v>180.02</v>
      </c>
      <c r="K394" s="60">
        <f t="shared" si="74"/>
        <v>83.05</v>
      </c>
      <c r="L394" s="61">
        <f t="shared" si="75"/>
        <v>646.12</v>
      </c>
    </row>
    <row r="395" spans="1:12" ht="33.75">
      <c r="A395" s="56" t="s">
        <v>1021</v>
      </c>
      <c r="B395" s="57" t="s">
        <v>1022</v>
      </c>
      <c r="C395" s="56" t="s">
        <v>1023</v>
      </c>
      <c r="D395" s="58" t="s">
        <v>29</v>
      </c>
      <c r="E395" s="58" t="s">
        <v>38</v>
      </c>
      <c r="F395" s="59">
        <v>19.54</v>
      </c>
      <c r="G395" s="60">
        <v>17.73</v>
      </c>
      <c r="H395" s="60">
        <f t="shared" si="72"/>
        <v>346.44</v>
      </c>
      <c r="I395" s="60">
        <v>8.7200000000000006</v>
      </c>
      <c r="J395" s="60">
        <f t="shared" si="73"/>
        <v>170.38</v>
      </c>
      <c r="K395" s="60">
        <f t="shared" si="74"/>
        <v>26.45</v>
      </c>
      <c r="L395" s="61">
        <f t="shared" si="75"/>
        <v>516.83000000000004</v>
      </c>
    </row>
    <row r="396" spans="1:12" ht="33.75">
      <c r="A396" s="56" t="s">
        <v>1024</v>
      </c>
      <c r="B396" s="57" t="s">
        <v>1025</v>
      </c>
      <c r="C396" s="56" t="s">
        <v>1026</v>
      </c>
      <c r="D396" s="58" t="s">
        <v>29</v>
      </c>
      <c r="E396" s="58" t="s">
        <v>38</v>
      </c>
      <c r="F396" s="59">
        <v>19.54</v>
      </c>
      <c r="G396" s="60">
        <v>2.89</v>
      </c>
      <c r="H396" s="60">
        <f t="shared" si="72"/>
        <v>56.47</v>
      </c>
      <c r="I396" s="60">
        <v>1.54</v>
      </c>
      <c r="J396" s="60">
        <f t="shared" si="73"/>
        <v>30.09</v>
      </c>
      <c r="K396" s="60">
        <f t="shared" si="74"/>
        <v>4.43</v>
      </c>
      <c r="L396" s="61">
        <f t="shared" si="75"/>
        <v>86.56</v>
      </c>
    </row>
    <row r="397" spans="1:12" ht="22.5">
      <c r="A397" s="56" t="s">
        <v>1027</v>
      </c>
      <c r="B397" s="57" t="s">
        <v>1028</v>
      </c>
      <c r="C397" s="56" t="s">
        <v>1029</v>
      </c>
      <c r="D397" s="58" t="s">
        <v>29</v>
      </c>
      <c r="E397" s="58" t="s">
        <v>30</v>
      </c>
      <c r="F397" s="59">
        <v>0.4</v>
      </c>
      <c r="G397" s="60">
        <v>489.88</v>
      </c>
      <c r="H397" s="60">
        <f t="shared" si="72"/>
        <v>195.95</v>
      </c>
      <c r="I397" s="60">
        <v>79.989999999999995</v>
      </c>
      <c r="J397" s="60">
        <f t="shared" si="73"/>
        <v>31.99</v>
      </c>
      <c r="K397" s="60">
        <f t="shared" si="74"/>
        <v>569.87</v>
      </c>
      <c r="L397" s="61">
        <f t="shared" si="75"/>
        <v>227.94</v>
      </c>
    </row>
    <row r="398" spans="1:12" ht="22.5">
      <c r="A398" s="56" t="s">
        <v>1030</v>
      </c>
      <c r="B398" s="57" t="s">
        <v>1031</v>
      </c>
      <c r="C398" s="56" t="s">
        <v>1032</v>
      </c>
      <c r="D398" s="58" t="s">
        <v>29</v>
      </c>
      <c r="E398" s="58" t="s">
        <v>42</v>
      </c>
      <c r="F398" s="59">
        <v>1</v>
      </c>
      <c r="G398" s="60">
        <v>204.54</v>
      </c>
      <c r="H398" s="60">
        <f t="shared" si="72"/>
        <v>204.54</v>
      </c>
      <c r="I398" s="60">
        <v>5.51</v>
      </c>
      <c r="J398" s="60">
        <f t="shared" si="73"/>
        <v>5.51</v>
      </c>
      <c r="K398" s="60">
        <f t="shared" si="74"/>
        <v>210.05</v>
      </c>
      <c r="L398" s="61">
        <f t="shared" si="75"/>
        <v>210.05</v>
      </c>
    </row>
    <row r="399" spans="1:12" ht="22.5">
      <c r="A399" s="56" t="s">
        <v>1033</v>
      </c>
      <c r="B399" s="57" t="s">
        <v>1034</v>
      </c>
      <c r="C399" s="56" t="s">
        <v>1035</v>
      </c>
      <c r="D399" s="58" t="s">
        <v>29</v>
      </c>
      <c r="E399" s="58" t="s">
        <v>30</v>
      </c>
      <c r="F399" s="59">
        <v>0.4</v>
      </c>
      <c r="G399" s="60">
        <v>203.93</v>
      </c>
      <c r="H399" s="60">
        <f t="shared" si="72"/>
        <v>81.569999999999993</v>
      </c>
      <c r="I399" s="60">
        <v>261.73</v>
      </c>
      <c r="J399" s="60">
        <f t="shared" si="73"/>
        <v>104.69</v>
      </c>
      <c r="K399" s="60">
        <f t="shared" si="74"/>
        <v>465.66</v>
      </c>
      <c r="L399" s="61">
        <f t="shared" si="75"/>
        <v>186.26</v>
      </c>
    </row>
    <row r="400" spans="1:12" ht="12.75" customHeight="1">
      <c r="A400" s="81"/>
      <c r="B400" s="80" t="s">
        <v>1036</v>
      </c>
      <c r="C400" s="76" t="s">
        <v>1037</v>
      </c>
      <c r="D400" s="76"/>
      <c r="E400" s="76"/>
      <c r="F400" s="76"/>
      <c r="G400" s="77"/>
      <c r="H400" s="78">
        <f>SUM(H401:H422)</f>
        <v>37867.899999999994</v>
      </c>
      <c r="I400" s="77"/>
      <c r="J400" s="78">
        <f>SUM(J401:J422)</f>
        <v>14278.139999999998</v>
      </c>
      <c r="K400" s="77"/>
      <c r="L400" s="78">
        <f>SUM(L401:L422)</f>
        <v>52146.130000000005</v>
      </c>
    </row>
    <row r="401" spans="1:12" ht="22.5">
      <c r="A401" s="56" t="s">
        <v>1038</v>
      </c>
      <c r="B401" s="57" t="s">
        <v>1039</v>
      </c>
      <c r="C401" s="56" t="s">
        <v>1040</v>
      </c>
      <c r="D401" s="58" t="s">
        <v>29</v>
      </c>
      <c r="E401" s="58" t="s">
        <v>38</v>
      </c>
      <c r="F401" s="59">
        <v>270</v>
      </c>
      <c r="G401" s="60">
        <v>0</v>
      </c>
      <c r="H401" s="60">
        <f t="shared" ref="H401:H422" si="76">TRUNC(F401*G401,2)</f>
        <v>0</v>
      </c>
      <c r="I401" s="60">
        <v>9.4499999999999993</v>
      </c>
      <c r="J401" s="60">
        <f t="shared" ref="J401:J422" si="77">TRUNC(F401*I401,2)</f>
        <v>2551.5</v>
      </c>
      <c r="K401" s="60">
        <f t="shared" ref="K401:K422" si="78">TRUNC(G401+I401,2)</f>
        <v>9.4499999999999993</v>
      </c>
      <c r="L401" s="61">
        <f t="shared" ref="L401:L422" si="79">TRUNC(F401*K401,2)</f>
        <v>2551.5</v>
      </c>
    </row>
    <row r="402" spans="1:12" ht="22.5">
      <c r="A402" s="56" t="s">
        <v>1041</v>
      </c>
      <c r="B402" s="57" t="s">
        <v>1042</v>
      </c>
      <c r="C402" s="56" t="s">
        <v>1043</v>
      </c>
      <c r="D402" s="58" t="s">
        <v>29</v>
      </c>
      <c r="E402" s="58" t="s">
        <v>38</v>
      </c>
      <c r="F402" s="59">
        <v>4.25</v>
      </c>
      <c r="G402" s="60">
        <v>55.86</v>
      </c>
      <c r="H402" s="60">
        <f t="shared" si="76"/>
        <v>237.4</v>
      </c>
      <c r="I402" s="60">
        <v>16.87</v>
      </c>
      <c r="J402" s="60">
        <f t="shared" si="77"/>
        <v>71.69</v>
      </c>
      <c r="K402" s="60">
        <f t="shared" si="78"/>
        <v>72.73</v>
      </c>
      <c r="L402" s="61">
        <f t="shared" si="79"/>
        <v>309.10000000000002</v>
      </c>
    </row>
    <row r="403" spans="1:12" ht="22.5">
      <c r="A403" s="56" t="s">
        <v>1044</v>
      </c>
      <c r="B403" s="57" t="s">
        <v>1045</v>
      </c>
      <c r="C403" s="56" t="s">
        <v>1046</v>
      </c>
      <c r="D403" s="58" t="s">
        <v>29</v>
      </c>
      <c r="E403" s="58" t="s">
        <v>113</v>
      </c>
      <c r="F403" s="59">
        <v>9.16</v>
      </c>
      <c r="G403" s="60">
        <v>25.41</v>
      </c>
      <c r="H403" s="60">
        <f t="shared" si="76"/>
        <v>232.75</v>
      </c>
      <c r="I403" s="60">
        <v>9.43</v>
      </c>
      <c r="J403" s="60">
        <f t="shared" si="77"/>
        <v>86.37</v>
      </c>
      <c r="K403" s="60">
        <f t="shared" si="78"/>
        <v>34.840000000000003</v>
      </c>
      <c r="L403" s="61">
        <f t="shared" si="79"/>
        <v>319.13</v>
      </c>
    </row>
    <row r="404" spans="1:12" ht="22.5">
      <c r="A404" s="56" t="s">
        <v>1047</v>
      </c>
      <c r="B404" s="57" t="s">
        <v>1048</v>
      </c>
      <c r="C404" s="56" t="s">
        <v>1049</v>
      </c>
      <c r="D404" s="58" t="s">
        <v>29</v>
      </c>
      <c r="E404" s="58" t="s">
        <v>42</v>
      </c>
      <c r="F404" s="59">
        <v>3</v>
      </c>
      <c r="G404" s="60">
        <v>30.07</v>
      </c>
      <c r="H404" s="60">
        <f t="shared" si="76"/>
        <v>90.21</v>
      </c>
      <c r="I404" s="60">
        <v>5.61</v>
      </c>
      <c r="J404" s="60">
        <f t="shared" si="77"/>
        <v>16.829999999999998</v>
      </c>
      <c r="K404" s="60">
        <f t="shared" si="78"/>
        <v>35.68</v>
      </c>
      <c r="L404" s="61">
        <f t="shared" si="79"/>
        <v>107.04</v>
      </c>
    </row>
    <row r="405" spans="1:12" ht="22.5">
      <c r="A405" s="56" t="s">
        <v>1050</v>
      </c>
      <c r="B405" s="57" t="s">
        <v>1051</v>
      </c>
      <c r="C405" s="56" t="s">
        <v>1052</v>
      </c>
      <c r="D405" s="58" t="s">
        <v>29</v>
      </c>
      <c r="E405" s="58" t="s">
        <v>42</v>
      </c>
      <c r="F405" s="59">
        <v>1</v>
      </c>
      <c r="G405" s="60">
        <v>89.15</v>
      </c>
      <c r="H405" s="60">
        <f t="shared" si="76"/>
        <v>89.15</v>
      </c>
      <c r="I405" s="60">
        <v>16.3</v>
      </c>
      <c r="J405" s="60">
        <f t="shared" si="77"/>
        <v>16.3</v>
      </c>
      <c r="K405" s="60">
        <f t="shared" si="78"/>
        <v>105.45</v>
      </c>
      <c r="L405" s="61">
        <f t="shared" si="79"/>
        <v>105.45</v>
      </c>
    </row>
    <row r="406" spans="1:12" ht="33.75">
      <c r="A406" s="56" t="s">
        <v>300</v>
      </c>
      <c r="B406" s="57" t="s">
        <v>1053</v>
      </c>
      <c r="C406" s="56" t="s">
        <v>302</v>
      </c>
      <c r="D406" s="58" t="s">
        <v>29</v>
      </c>
      <c r="E406" s="58" t="s">
        <v>30</v>
      </c>
      <c r="F406" s="59">
        <v>1.84</v>
      </c>
      <c r="G406" s="60">
        <v>536.29999999999995</v>
      </c>
      <c r="H406" s="60">
        <f t="shared" si="76"/>
        <v>986.79</v>
      </c>
      <c r="I406" s="60">
        <v>138.51</v>
      </c>
      <c r="J406" s="60">
        <f t="shared" si="77"/>
        <v>254.85</v>
      </c>
      <c r="K406" s="60">
        <f t="shared" si="78"/>
        <v>674.81</v>
      </c>
      <c r="L406" s="61">
        <f t="shared" si="79"/>
        <v>1241.6500000000001</v>
      </c>
    </row>
    <row r="407" spans="1:12" ht="22.5">
      <c r="A407" s="56" t="s">
        <v>1054</v>
      </c>
      <c r="B407" s="57" t="s">
        <v>1055</v>
      </c>
      <c r="C407" s="56" t="s">
        <v>1056</v>
      </c>
      <c r="D407" s="58" t="s">
        <v>29</v>
      </c>
      <c r="E407" s="58" t="s">
        <v>42</v>
      </c>
      <c r="F407" s="59">
        <v>1</v>
      </c>
      <c r="G407" s="60">
        <v>55.34</v>
      </c>
      <c r="H407" s="60">
        <f t="shared" si="76"/>
        <v>55.34</v>
      </c>
      <c r="I407" s="60">
        <v>47.72</v>
      </c>
      <c r="J407" s="60">
        <f t="shared" si="77"/>
        <v>47.72</v>
      </c>
      <c r="K407" s="60">
        <f t="shared" si="78"/>
        <v>103.06</v>
      </c>
      <c r="L407" s="61">
        <f t="shared" si="79"/>
        <v>103.06</v>
      </c>
    </row>
    <row r="408" spans="1:12" ht="22.5">
      <c r="A408" s="56" t="s">
        <v>1057</v>
      </c>
      <c r="B408" s="57" t="s">
        <v>1058</v>
      </c>
      <c r="C408" s="56" t="s">
        <v>1059</v>
      </c>
      <c r="D408" s="58" t="s">
        <v>29</v>
      </c>
      <c r="E408" s="58" t="s">
        <v>38</v>
      </c>
      <c r="F408" s="59">
        <v>51.11</v>
      </c>
      <c r="G408" s="60">
        <v>16.8</v>
      </c>
      <c r="H408" s="60">
        <f t="shared" si="76"/>
        <v>858.64</v>
      </c>
      <c r="I408" s="60">
        <v>9.32</v>
      </c>
      <c r="J408" s="60">
        <f t="shared" si="77"/>
        <v>476.34</v>
      </c>
      <c r="K408" s="60">
        <f t="shared" si="78"/>
        <v>26.12</v>
      </c>
      <c r="L408" s="61">
        <f t="shared" si="79"/>
        <v>1334.99</v>
      </c>
    </row>
    <row r="409" spans="1:12" ht="22.5">
      <c r="A409" s="56" t="s">
        <v>1060</v>
      </c>
      <c r="B409" s="57" t="s">
        <v>1061</v>
      </c>
      <c r="C409" s="56" t="s">
        <v>1062</v>
      </c>
      <c r="D409" s="58" t="s">
        <v>29</v>
      </c>
      <c r="E409" s="58" t="s">
        <v>113</v>
      </c>
      <c r="F409" s="59">
        <v>79.319999999999993</v>
      </c>
      <c r="G409" s="60">
        <v>28.64</v>
      </c>
      <c r="H409" s="60">
        <f t="shared" si="76"/>
        <v>2271.7199999999998</v>
      </c>
      <c r="I409" s="60">
        <v>9.2799999999999994</v>
      </c>
      <c r="J409" s="60">
        <f t="shared" si="77"/>
        <v>736.08</v>
      </c>
      <c r="K409" s="60">
        <f t="shared" si="78"/>
        <v>37.92</v>
      </c>
      <c r="L409" s="61">
        <f t="shared" si="79"/>
        <v>3007.81</v>
      </c>
    </row>
    <row r="410" spans="1:12" ht="22.5">
      <c r="A410" s="56" t="s">
        <v>1063</v>
      </c>
      <c r="B410" s="57" t="s">
        <v>1064</v>
      </c>
      <c r="C410" s="56" t="s">
        <v>1065</v>
      </c>
      <c r="D410" s="58" t="s">
        <v>29</v>
      </c>
      <c r="E410" s="58" t="s">
        <v>30</v>
      </c>
      <c r="F410" s="59">
        <v>21</v>
      </c>
      <c r="G410" s="60">
        <v>593.26</v>
      </c>
      <c r="H410" s="60">
        <f t="shared" si="76"/>
        <v>12458.46</v>
      </c>
      <c r="I410" s="60">
        <v>191.67</v>
      </c>
      <c r="J410" s="60">
        <f t="shared" si="77"/>
        <v>4025.07</v>
      </c>
      <c r="K410" s="60">
        <f t="shared" si="78"/>
        <v>784.93</v>
      </c>
      <c r="L410" s="61">
        <f t="shared" si="79"/>
        <v>16483.53</v>
      </c>
    </row>
    <row r="411" spans="1:12" ht="22.5">
      <c r="A411" s="56" t="s">
        <v>1066</v>
      </c>
      <c r="B411" s="57" t="s">
        <v>1067</v>
      </c>
      <c r="C411" s="56" t="s">
        <v>1068</v>
      </c>
      <c r="D411" s="58" t="s">
        <v>29</v>
      </c>
      <c r="E411" s="58" t="s">
        <v>30</v>
      </c>
      <c r="F411" s="59">
        <v>13.55</v>
      </c>
      <c r="G411" s="60">
        <v>611.45000000000005</v>
      </c>
      <c r="H411" s="60">
        <f t="shared" si="76"/>
        <v>8285.14</v>
      </c>
      <c r="I411" s="60">
        <v>191.67</v>
      </c>
      <c r="J411" s="60">
        <f t="shared" si="77"/>
        <v>2597.12</v>
      </c>
      <c r="K411" s="60">
        <f t="shared" si="78"/>
        <v>803.12</v>
      </c>
      <c r="L411" s="61">
        <f t="shared" si="79"/>
        <v>10882.27</v>
      </c>
    </row>
    <row r="412" spans="1:12" ht="45">
      <c r="A412" s="56" t="s">
        <v>1069</v>
      </c>
      <c r="B412" s="57" t="s">
        <v>1070</v>
      </c>
      <c r="C412" s="56" t="s">
        <v>1071</v>
      </c>
      <c r="D412" s="58" t="s">
        <v>29</v>
      </c>
      <c r="E412" s="58" t="s">
        <v>38</v>
      </c>
      <c r="F412" s="59">
        <v>29.32</v>
      </c>
      <c r="G412" s="60">
        <v>95.11</v>
      </c>
      <c r="H412" s="60">
        <f t="shared" si="76"/>
        <v>2788.62</v>
      </c>
      <c r="I412" s="60">
        <v>17.690000000000001</v>
      </c>
      <c r="J412" s="60">
        <f t="shared" si="77"/>
        <v>518.66999999999996</v>
      </c>
      <c r="K412" s="60">
        <f t="shared" si="78"/>
        <v>112.8</v>
      </c>
      <c r="L412" s="61">
        <f t="shared" si="79"/>
        <v>3307.29</v>
      </c>
    </row>
    <row r="413" spans="1:12" ht="22.5">
      <c r="A413" s="56" t="s">
        <v>177</v>
      </c>
      <c r="B413" s="57" t="s">
        <v>1072</v>
      </c>
      <c r="C413" s="56" t="s">
        <v>179</v>
      </c>
      <c r="D413" s="58" t="s">
        <v>29</v>
      </c>
      <c r="E413" s="58" t="s">
        <v>38</v>
      </c>
      <c r="F413" s="59">
        <v>27.03</v>
      </c>
      <c r="G413" s="60">
        <v>3.72</v>
      </c>
      <c r="H413" s="60">
        <f t="shared" si="76"/>
        <v>100.55</v>
      </c>
      <c r="I413" s="60">
        <v>4.8899999999999997</v>
      </c>
      <c r="J413" s="60">
        <f t="shared" si="77"/>
        <v>132.16999999999999</v>
      </c>
      <c r="K413" s="60">
        <f t="shared" si="78"/>
        <v>8.61</v>
      </c>
      <c r="L413" s="61">
        <f t="shared" si="79"/>
        <v>232.72</v>
      </c>
    </row>
    <row r="414" spans="1:12" ht="22.5">
      <c r="A414" s="56">
        <v>97635</v>
      </c>
      <c r="B414" s="57" t="s">
        <v>1073</v>
      </c>
      <c r="C414" s="56" t="s">
        <v>1074</v>
      </c>
      <c r="D414" s="58" t="s">
        <v>29</v>
      </c>
      <c r="E414" s="58" t="s">
        <v>38</v>
      </c>
      <c r="F414" s="59">
        <v>118.8</v>
      </c>
      <c r="G414" s="60">
        <v>4.7699999999999996</v>
      </c>
      <c r="H414" s="60">
        <f t="shared" si="76"/>
        <v>566.66999999999996</v>
      </c>
      <c r="I414" s="60">
        <v>7.92</v>
      </c>
      <c r="J414" s="60">
        <f t="shared" si="77"/>
        <v>940.89</v>
      </c>
      <c r="K414" s="60">
        <f t="shared" si="78"/>
        <v>12.69</v>
      </c>
      <c r="L414" s="61">
        <f t="shared" si="79"/>
        <v>1507.57</v>
      </c>
    </row>
    <row r="415" spans="1:12" ht="22.5">
      <c r="A415" s="56" t="s">
        <v>1075</v>
      </c>
      <c r="B415" s="57" t="s">
        <v>1076</v>
      </c>
      <c r="C415" s="56" t="s">
        <v>1077</v>
      </c>
      <c r="D415" s="58" t="s">
        <v>29</v>
      </c>
      <c r="E415" s="58" t="s">
        <v>38</v>
      </c>
      <c r="F415" s="59">
        <v>37.5</v>
      </c>
      <c r="G415" s="60">
        <v>4.63</v>
      </c>
      <c r="H415" s="60">
        <f t="shared" si="76"/>
        <v>173.62</v>
      </c>
      <c r="I415" s="60">
        <v>6.69</v>
      </c>
      <c r="J415" s="60">
        <f t="shared" si="77"/>
        <v>250.87</v>
      </c>
      <c r="K415" s="60">
        <f t="shared" si="78"/>
        <v>11.32</v>
      </c>
      <c r="L415" s="61">
        <f t="shared" si="79"/>
        <v>424.5</v>
      </c>
    </row>
    <row r="416" spans="1:12" ht="33.75">
      <c r="A416" s="56" t="s">
        <v>1078</v>
      </c>
      <c r="B416" s="57" t="s">
        <v>1079</v>
      </c>
      <c r="C416" s="56" t="s">
        <v>1080</v>
      </c>
      <c r="D416" s="58" t="s">
        <v>29</v>
      </c>
      <c r="E416" s="58" t="s">
        <v>38</v>
      </c>
      <c r="F416" s="59">
        <v>37.5</v>
      </c>
      <c r="G416" s="60">
        <v>109.4</v>
      </c>
      <c r="H416" s="60">
        <f t="shared" si="76"/>
        <v>4102.5</v>
      </c>
      <c r="I416" s="60">
        <v>8.3000000000000007</v>
      </c>
      <c r="J416" s="60">
        <f t="shared" si="77"/>
        <v>311.25</v>
      </c>
      <c r="K416" s="60">
        <f t="shared" si="78"/>
        <v>117.7</v>
      </c>
      <c r="L416" s="61">
        <f t="shared" si="79"/>
        <v>4413.75</v>
      </c>
    </row>
    <row r="417" spans="1:12" ht="33.75">
      <c r="A417" s="56" t="s">
        <v>925</v>
      </c>
      <c r="B417" s="57" t="s">
        <v>1081</v>
      </c>
      <c r="C417" s="56" t="s">
        <v>927</v>
      </c>
      <c r="D417" s="58" t="s">
        <v>29</v>
      </c>
      <c r="E417" s="58" t="s">
        <v>38</v>
      </c>
      <c r="F417" s="59">
        <v>23.27</v>
      </c>
      <c r="G417" s="60">
        <v>128.6</v>
      </c>
      <c r="H417" s="60">
        <f t="shared" si="76"/>
        <v>2992.52</v>
      </c>
      <c r="I417" s="60">
        <v>32.659999999999997</v>
      </c>
      <c r="J417" s="60">
        <f t="shared" si="77"/>
        <v>759.99</v>
      </c>
      <c r="K417" s="60">
        <f t="shared" si="78"/>
        <v>161.26</v>
      </c>
      <c r="L417" s="61">
        <f t="shared" si="79"/>
        <v>3752.52</v>
      </c>
    </row>
    <row r="418" spans="1:12" ht="22.5">
      <c r="A418" s="56" t="s">
        <v>1082</v>
      </c>
      <c r="B418" s="57" t="s">
        <v>1083</v>
      </c>
      <c r="C418" s="56" t="s">
        <v>1084</v>
      </c>
      <c r="D418" s="58" t="s">
        <v>29</v>
      </c>
      <c r="E418" s="58" t="s">
        <v>42</v>
      </c>
      <c r="F418" s="59">
        <v>1</v>
      </c>
      <c r="G418" s="60">
        <v>921.95</v>
      </c>
      <c r="H418" s="60">
        <f t="shared" si="76"/>
        <v>921.95</v>
      </c>
      <c r="I418" s="60">
        <v>90.48</v>
      </c>
      <c r="J418" s="60">
        <f t="shared" si="77"/>
        <v>90.48</v>
      </c>
      <c r="K418" s="60">
        <f t="shared" si="78"/>
        <v>1012.43</v>
      </c>
      <c r="L418" s="61">
        <f t="shared" si="79"/>
        <v>1012.43</v>
      </c>
    </row>
    <row r="419" spans="1:12" ht="22.5">
      <c r="A419" s="56" t="s">
        <v>1085</v>
      </c>
      <c r="B419" s="57" t="s">
        <v>1086</v>
      </c>
      <c r="C419" s="56" t="s">
        <v>1087</v>
      </c>
      <c r="D419" s="58" t="s">
        <v>29</v>
      </c>
      <c r="E419" s="58" t="s">
        <v>42</v>
      </c>
      <c r="F419" s="59">
        <v>1</v>
      </c>
      <c r="G419" s="60">
        <v>0.72</v>
      </c>
      <c r="H419" s="60">
        <f t="shared" si="76"/>
        <v>0.72</v>
      </c>
      <c r="I419" s="60">
        <v>23.97</v>
      </c>
      <c r="J419" s="60">
        <f t="shared" si="77"/>
        <v>23.97</v>
      </c>
      <c r="K419" s="60">
        <f t="shared" si="78"/>
        <v>24.69</v>
      </c>
      <c r="L419" s="61">
        <f t="shared" si="79"/>
        <v>24.69</v>
      </c>
    </row>
    <row r="420" spans="1:12" ht="22.5">
      <c r="A420" s="56" t="s">
        <v>1088</v>
      </c>
      <c r="B420" s="57" t="s">
        <v>1089</v>
      </c>
      <c r="C420" s="56" t="s">
        <v>1090</v>
      </c>
      <c r="D420" s="58" t="s">
        <v>29</v>
      </c>
      <c r="E420" s="58" t="s">
        <v>42</v>
      </c>
      <c r="F420" s="59">
        <v>1</v>
      </c>
      <c r="G420" s="60">
        <v>56.46</v>
      </c>
      <c r="H420" s="60">
        <f t="shared" si="76"/>
        <v>56.46</v>
      </c>
      <c r="I420" s="60">
        <v>75.44</v>
      </c>
      <c r="J420" s="60">
        <f t="shared" si="77"/>
        <v>75.44</v>
      </c>
      <c r="K420" s="60">
        <f t="shared" si="78"/>
        <v>131.9</v>
      </c>
      <c r="L420" s="61">
        <f t="shared" si="79"/>
        <v>131.9</v>
      </c>
    </row>
    <row r="421" spans="1:12" ht="22.5">
      <c r="A421" s="56" t="s">
        <v>1091</v>
      </c>
      <c r="B421" s="57" t="s">
        <v>1092</v>
      </c>
      <c r="C421" s="56" t="s">
        <v>1093</v>
      </c>
      <c r="D421" s="58" t="s">
        <v>29</v>
      </c>
      <c r="E421" s="58" t="s">
        <v>42</v>
      </c>
      <c r="F421" s="59">
        <v>1</v>
      </c>
      <c r="G421" s="60">
        <v>314.45999999999998</v>
      </c>
      <c r="H421" s="60">
        <f t="shared" si="76"/>
        <v>314.45999999999998</v>
      </c>
      <c r="I421" s="60">
        <v>137.83000000000001</v>
      </c>
      <c r="J421" s="60">
        <f t="shared" si="77"/>
        <v>137.83000000000001</v>
      </c>
      <c r="K421" s="60">
        <f t="shared" si="78"/>
        <v>452.29</v>
      </c>
      <c r="L421" s="61">
        <f t="shared" si="79"/>
        <v>452.29</v>
      </c>
    </row>
    <row r="422" spans="1:12" ht="22.5">
      <c r="A422" s="56" t="s">
        <v>1094</v>
      </c>
      <c r="B422" s="57" t="s">
        <v>1095</v>
      </c>
      <c r="C422" s="56" t="s">
        <v>1096</v>
      </c>
      <c r="D422" s="58" t="s">
        <v>29</v>
      </c>
      <c r="E422" s="58" t="s">
        <v>42</v>
      </c>
      <c r="F422" s="59">
        <v>1</v>
      </c>
      <c r="G422" s="60">
        <v>284.23</v>
      </c>
      <c r="H422" s="60">
        <f t="shared" si="76"/>
        <v>284.23</v>
      </c>
      <c r="I422" s="60">
        <v>156.71</v>
      </c>
      <c r="J422" s="60">
        <f t="shared" si="77"/>
        <v>156.71</v>
      </c>
      <c r="K422" s="60">
        <f t="shared" si="78"/>
        <v>440.94</v>
      </c>
      <c r="L422" s="61">
        <f t="shared" si="79"/>
        <v>440.94</v>
      </c>
    </row>
    <row r="423" spans="1:12" ht="12.75" customHeight="1">
      <c r="A423" s="81"/>
      <c r="B423" s="80" t="s">
        <v>1097</v>
      </c>
      <c r="C423" s="76" t="s">
        <v>1098</v>
      </c>
      <c r="D423" s="76"/>
      <c r="E423" s="76"/>
      <c r="F423" s="76"/>
      <c r="G423" s="77"/>
      <c r="H423" s="78">
        <f>SUM(H424:H432)</f>
        <v>3339.8999999999996</v>
      </c>
      <c r="I423" s="77"/>
      <c r="J423" s="78">
        <f>SUM(J424:J432)</f>
        <v>606.76</v>
      </c>
      <c r="K423" s="77"/>
      <c r="L423" s="78">
        <f>SUM(L424:L432)</f>
        <v>3946.68</v>
      </c>
    </row>
    <row r="424" spans="1:12" ht="45">
      <c r="A424" s="56" t="s">
        <v>1099</v>
      </c>
      <c r="B424" s="57" t="s">
        <v>1100</v>
      </c>
      <c r="C424" s="56" t="s">
        <v>1101</v>
      </c>
      <c r="D424" s="58" t="s">
        <v>29</v>
      </c>
      <c r="E424" s="58" t="s">
        <v>42</v>
      </c>
      <c r="F424" s="59">
        <v>1</v>
      </c>
      <c r="G424" s="60">
        <v>284.14</v>
      </c>
      <c r="H424" s="60">
        <f t="shared" ref="H424:H432" si="80">TRUNC(F424*G424,2)</f>
        <v>284.14</v>
      </c>
      <c r="I424" s="60">
        <v>31.88</v>
      </c>
      <c r="J424" s="60">
        <f t="shared" ref="J424:J432" si="81">TRUNC(F424*I424,2)</f>
        <v>31.88</v>
      </c>
      <c r="K424" s="60">
        <f t="shared" ref="K424:K432" si="82">TRUNC(G424+I424,2)</f>
        <v>316.02</v>
      </c>
      <c r="L424" s="61">
        <f t="shared" ref="L424:L432" si="83">TRUNC(F424*K424,2)</f>
        <v>316.02</v>
      </c>
    </row>
    <row r="425" spans="1:12" ht="67.5">
      <c r="A425" s="56" t="s">
        <v>1102</v>
      </c>
      <c r="B425" s="57" t="s">
        <v>1103</v>
      </c>
      <c r="C425" s="56" t="s">
        <v>1104</v>
      </c>
      <c r="D425" s="58" t="s">
        <v>29</v>
      </c>
      <c r="E425" s="58" t="s">
        <v>42</v>
      </c>
      <c r="F425" s="59">
        <v>1</v>
      </c>
      <c r="G425" s="60">
        <v>1535.26</v>
      </c>
      <c r="H425" s="60">
        <f t="shared" si="80"/>
        <v>1535.26</v>
      </c>
      <c r="I425" s="60">
        <v>31.88</v>
      </c>
      <c r="J425" s="60">
        <f t="shared" si="81"/>
        <v>31.88</v>
      </c>
      <c r="K425" s="60">
        <f t="shared" si="82"/>
        <v>1567.14</v>
      </c>
      <c r="L425" s="61">
        <f t="shared" si="83"/>
        <v>1567.14</v>
      </c>
    </row>
    <row r="426" spans="1:12" ht="22.5">
      <c r="A426" s="56" t="s">
        <v>1105</v>
      </c>
      <c r="B426" s="57" t="s">
        <v>1106</v>
      </c>
      <c r="C426" s="56" t="s">
        <v>1107</v>
      </c>
      <c r="D426" s="58" t="s">
        <v>29</v>
      </c>
      <c r="E426" s="58" t="s">
        <v>113</v>
      </c>
      <c r="F426" s="59">
        <v>4.8</v>
      </c>
      <c r="G426" s="60">
        <v>29.9</v>
      </c>
      <c r="H426" s="60">
        <f t="shared" si="80"/>
        <v>143.52000000000001</v>
      </c>
      <c r="I426" s="60">
        <v>25.34</v>
      </c>
      <c r="J426" s="60">
        <f t="shared" si="81"/>
        <v>121.63</v>
      </c>
      <c r="K426" s="60">
        <f t="shared" si="82"/>
        <v>55.24</v>
      </c>
      <c r="L426" s="61">
        <f t="shared" si="83"/>
        <v>265.14999999999998</v>
      </c>
    </row>
    <row r="427" spans="1:12" ht="22.5">
      <c r="A427" s="56" t="s">
        <v>463</v>
      </c>
      <c r="B427" s="57" t="s">
        <v>1108</v>
      </c>
      <c r="C427" s="56" t="s">
        <v>465</v>
      </c>
      <c r="D427" s="58" t="s">
        <v>29</v>
      </c>
      <c r="E427" s="58" t="s">
        <v>42</v>
      </c>
      <c r="F427" s="59">
        <v>1</v>
      </c>
      <c r="G427" s="60">
        <v>117.58</v>
      </c>
      <c r="H427" s="60">
        <f t="shared" si="80"/>
        <v>117.58</v>
      </c>
      <c r="I427" s="60">
        <v>24.51</v>
      </c>
      <c r="J427" s="60">
        <f t="shared" si="81"/>
        <v>24.51</v>
      </c>
      <c r="K427" s="60">
        <f t="shared" si="82"/>
        <v>142.09</v>
      </c>
      <c r="L427" s="61">
        <f t="shared" si="83"/>
        <v>142.09</v>
      </c>
    </row>
    <row r="428" spans="1:12" ht="22.5">
      <c r="A428" s="56" t="s">
        <v>1109</v>
      </c>
      <c r="B428" s="57" t="s">
        <v>1110</v>
      </c>
      <c r="C428" s="56" t="s">
        <v>1111</v>
      </c>
      <c r="D428" s="58" t="s">
        <v>29</v>
      </c>
      <c r="E428" s="58" t="s">
        <v>73</v>
      </c>
      <c r="F428" s="59">
        <v>8</v>
      </c>
      <c r="G428" s="60">
        <v>11.09</v>
      </c>
      <c r="H428" s="60">
        <f t="shared" si="80"/>
        <v>88.72</v>
      </c>
      <c r="I428" s="60">
        <v>6.74</v>
      </c>
      <c r="J428" s="60">
        <f t="shared" si="81"/>
        <v>53.92</v>
      </c>
      <c r="K428" s="60">
        <f t="shared" si="82"/>
        <v>17.829999999999998</v>
      </c>
      <c r="L428" s="61">
        <f t="shared" si="83"/>
        <v>142.63999999999999</v>
      </c>
    </row>
    <row r="429" spans="1:12" ht="22.5">
      <c r="A429" s="56" t="s">
        <v>1112</v>
      </c>
      <c r="B429" s="57" t="s">
        <v>1113</v>
      </c>
      <c r="C429" s="56" t="s">
        <v>1114</v>
      </c>
      <c r="D429" s="58" t="s">
        <v>29</v>
      </c>
      <c r="E429" s="58" t="s">
        <v>73</v>
      </c>
      <c r="F429" s="59">
        <v>26.92</v>
      </c>
      <c r="G429" s="60">
        <v>17.579999999999998</v>
      </c>
      <c r="H429" s="60">
        <f t="shared" si="80"/>
        <v>473.25</v>
      </c>
      <c r="I429" s="60">
        <v>5.53</v>
      </c>
      <c r="J429" s="60">
        <f t="shared" si="81"/>
        <v>148.86000000000001</v>
      </c>
      <c r="K429" s="60">
        <f t="shared" si="82"/>
        <v>23.11</v>
      </c>
      <c r="L429" s="61">
        <f t="shared" si="83"/>
        <v>622.12</v>
      </c>
    </row>
    <row r="430" spans="1:12" ht="22.5">
      <c r="A430" s="56" t="s">
        <v>1115</v>
      </c>
      <c r="B430" s="57" t="s">
        <v>1116</v>
      </c>
      <c r="C430" s="56" t="s">
        <v>1117</v>
      </c>
      <c r="D430" s="58" t="s">
        <v>29</v>
      </c>
      <c r="E430" s="58" t="s">
        <v>30</v>
      </c>
      <c r="F430" s="59">
        <v>0.49</v>
      </c>
      <c r="G430" s="60">
        <v>412.45</v>
      </c>
      <c r="H430" s="60">
        <f t="shared" si="80"/>
        <v>202.1</v>
      </c>
      <c r="I430" s="60">
        <v>85.23</v>
      </c>
      <c r="J430" s="60">
        <f t="shared" si="81"/>
        <v>41.76</v>
      </c>
      <c r="K430" s="60">
        <f t="shared" si="82"/>
        <v>497.68</v>
      </c>
      <c r="L430" s="61">
        <f t="shared" si="83"/>
        <v>243.86</v>
      </c>
    </row>
    <row r="431" spans="1:12" ht="22.5">
      <c r="A431" s="56" t="s">
        <v>1118</v>
      </c>
      <c r="B431" s="57" t="s">
        <v>1119</v>
      </c>
      <c r="C431" s="56" t="s">
        <v>1120</v>
      </c>
      <c r="D431" s="58" t="s">
        <v>29</v>
      </c>
      <c r="E431" s="58" t="s">
        <v>30</v>
      </c>
      <c r="F431" s="59">
        <v>0.49</v>
      </c>
      <c r="G431" s="60">
        <v>42.86</v>
      </c>
      <c r="H431" s="60">
        <f t="shared" si="80"/>
        <v>21</v>
      </c>
      <c r="I431" s="60">
        <v>60.96</v>
      </c>
      <c r="J431" s="60">
        <f t="shared" si="81"/>
        <v>29.87</v>
      </c>
      <c r="K431" s="60">
        <f t="shared" si="82"/>
        <v>103.82</v>
      </c>
      <c r="L431" s="61">
        <f t="shared" si="83"/>
        <v>50.87</v>
      </c>
    </row>
    <row r="432" spans="1:12" ht="22.5">
      <c r="A432" s="56" t="s">
        <v>1121</v>
      </c>
      <c r="B432" s="57" t="s">
        <v>1122</v>
      </c>
      <c r="C432" s="56" t="s">
        <v>1123</v>
      </c>
      <c r="D432" s="58" t="s">
        <v>29</v>
      </c>
      <c r="E432" s="58" t="s">
        <v>38</v>
      </c>
      <c r="F432" s="59">
        <v>4.92</v>
      </c>
      <c r="G432" s="60">
        <v>96.41</v>
      </c>
      <c r="H432" s="60">
        <f t="shared" si="80"/>
        <v>474.33</v>
      </c>
      <c r="I432" s="60">
        <v>24.89</v>
      </c>
      <c r="J432" s="60">
        <f t="shared" si="81"/>
        <v>122.45</v>
      </c>
      <c r="K432" s="60">
        <f t="shared" si="82"/>
        <v>121.3</v>
      </c>
      <c r="L432" s="61">
        <f t="shared" si="83"/>
        <v>596.79</v>
      </c>
    </row>
    <row r="433" spans="1:12">
      <c r="A433" s="81"/>
      <c r="B433" s="80" t="s">
        <v>1124</v>
      </c>
      <c r="C433" s="76" t="s">
        <v>1125</v>
      </c>
      <c r="D433" s="76"/>
      <c r="E433" s="76"/>
      <c r="F433" s="76"/>
      <c r="G433" s="77"/>
      <c r="H433" s="78">
        <f>SUM(H434:H441)</f>
        <v>11862.06</v>
      </c>
      <c r="I433" s="77"/>
      <c r="J433" s="78">
        <f>SUM(J434:J441)</f>
        <v>7258.53</v>
      </c>
      <c r="K433" s="77"/>
      <c r="L433" s="78">
        <f>SUM(L434:L441)</f>
        <v>19120.609999999997</v>
      </c>
    </row>
    <row r="434" spans="1:12" ht="22.5">
      <c r="A434" s="56" t="s">
        <v>1126</v>
      </c>
      <c r="B434" s="57" t="s">
        <v>1127</v>
      </c>
      <c r="C434" s="56" t="s">
        <v>1128</v>
      </c>
      <c r="D434" s="58" t="s">
        <v>29</v>
      </c>
      <c r="E434" s="58" t="s">
        <v>38</v>
      </c>
      <c r="F434" s="59">
        <v>51.03</v>
      </c>
      <c r="G434" s="60">
        <v>13.53</v>
      </c>
      <c r="H434" s="60">
        <f t="shared" ref="H434:H441" si="84">TRUNC(F434*G434,2)</f>
        <v>690.43</v>
      </c>
      <c r="I434" s="60">
        <v>10.25</v>
      </c>
      <c r="J434" s="60">
        <f t="shared" ref="J434:J441" si="85">TRUNC(F434*I434,2)</f>
        <v>523.04999999999995</v>
      </c>
      <c r="K434" s="60">
        <f t="shared" ref="K434:K441" si="86">TRUNC(G434+I434,2)</f>
        <v>23.78</v>
      </c>
      <c r="L434" s="61">
        <f t="shared" ref="L434:L441" si="87">TRUNC(F434*K434,2)</f>
        <v>1213.49</v>
      </c>
    </row>
    <row r="435" spans="1:12" ht="22.5">
      <c r="A435" s="56" t="s">
        <v>1129</v>
      </c>
      <c r="B435" s="57" t="s">
        <v>1130</v>
      </c>
      <c r="C435" s="56" t="s">
        <v>1131</v>
      </c>
      <c r="D435" s="58" t="s">
        <v>29</v>
      </c>
      <c r="E435" s="58" t="s">
        <v>38</v>
      </c>
      <c r="F435" s="59">
        <v>513.34</v>
      </c>
      <c r="G435" s="60">
        <v>13.53</v>
      </c>
      <c r="H435" s="60">
        <f t="shared" si="84"/>
        <v>6945.49</v>
      </c>
      <c r="I435" s="60">
        <v>10.25</v>
      </c>
      <c r="J435" s="60">
        <f t="shared" si="85"/>
        <v>5261.73</v>
      </c>
      <c r="K435" s="60">
        <f t="shared" si="86"/>
        <v>23.78</v>
      </c>
      <c r="L435" s="61">
        <f t="shared" si="87"/>
        <v>12207.22</v>
      </c>
    </row>
    <row r="436" spans="1:12" ht="22.5">
      <c r="A436" s="56" t="s">
        <v>1132</v>
      </c>
      <c r="B436" s="57" t="s">
        <v>1133</v>
      </c>
      <c r="C436" s="56" t="s">
        <v>1134</v>
      </c>
      <c r="D436" s="58" t="s">
        <v>29</v>
      </c>
      <c r="E436" s="58" t="s">
        <v>38</v>
      </c>
      <c r="F436" s="59">
        <v>21</v>
      </c>
      <c r="G436" s="60">
        <v>8.34</v>
      </c>
      <c r="H436" s="60">
        <f t="shared" si="84"/>
        <v>175.14</v>
      </c>
      <c r="I436" s="60">
        <v>7.56</v>
      </c>
      <c r="J436" s="60">
        <f t="shared" si="85"/>
        <v>158.76</v>
      </c>
      <c r="K436" s="60">
        <f t="shared" si="86"/>
        <v>15.9</v>
      </c>
      <c r="L436" s="61">
        <f t="shared" si="87"/>
        <v>333.9</v>
      </c>
    </row>
    <row r="437" spans="1:12" ht="22.5">
      <c r="A437" s="56" t="s">
        <v>1135</v>
      </c>
      <c r="B437" s="57" t="s">
        <v>1136</v>
      </c>
      <c r="C437" s="56" t="s">
        <v>1137</v>
      </c>
      <c r="D437" s="58" t="s">
        <v>29</v>
      </c>
      <c r="E437" s="58" t="s">
        <v>38</v>
      </c>
      <c r="F437" s="59">
        <v>5.16</v>
      </c>
      <c r="G437" s="60">
        <v>12.82</v>
      </c>
      <c r="H437" s="60">
        <f t="shared" si="84"/>
        <v>66.150000000000006</v>
      </c>
      <c r="I437" s="60">
        <v>10.54</v>
      </c>
      <c r="J437" s="60">
        <f t="shared" si="85"/>
        <v>54.38</v>
      </c>
      <c r="K437" s="60">
        <f t="shared" si="86"/>
        <v>23.36</v>
      </c>
      <c r="L437" s="61">
        <f t="shared" si="87"/>
        <v>120.53</v>
      </c>
    </row>
    <row r="438" spans="1:12" ht="33.75">
      <c r="A438" s="56" t="s">
        <v>1138</v>
      </c>
      <c r="B438" s="57" t="s">
        <v>1139</v>
      </c>
      <c r="C438" s="56" t="s">
        <v>1140</v>
      </c>
      <c r="D438" s="58" t="s">
        <v>29</v>
      </c>
      <c r="E438" s="58" t="s">
        <v>38</v>
      </c>
      <c r="F438" s="59">
        <v>97.11</v>
      </c>
      <c r="G438" s="60">
        <v>17.260000000000002</v>
      </c>
      <c r="H438" s="60">
        <f t="shared" si="84"/>
        <v>1676.11</v>
      </c>
      <c r="I438" s="60">
        <v>3.03</v>
      </c>
      <c r="J438" s="60">
        <f t="shared" si="85"/>
        <v>294.24</v>
      </c>
      <c r="K438" s="60">
        <f t="shared" si="86"/>
        <v>20.29</v>
      </c>
      <c r="L438" s="61">
        <f t="shared" si="87"/>
        <v>1970.36</v>
      </c>
    </row>
    <row r="439" spans="1:12" ht="33.75">
      <c r="A439" s="56" t="s">
        <v>1141</v>
      </c>
      <c r="B439" s="57" t="s">
        <v>1142</v>
      </c>
      <c r="C439" s="56" t="s">
        <v>1143</v>
      </c>
      <c r="D439" s="58" t="s">
        <v>29</v>
      </c>
      <c r="E439" s="58" t="s">
        <v>38</v>
      </c>
      <c r="F439" s="59">
        <v>34.020000000000003</v>
      </c>
      <c r="G439" s="60">
        <v>17.260000000000002</v>
      </c>
      <c r="H439" s="60">
        <f t="shared" si="84"/>
        <v>587.17999999999995</v>
      </c>
      <c r="I439" s="60">
        <v>3.03</v>
      </c>
      <c r="J439" s="60">
        <f t="shared" si="85"/>
        <v>103.08</v>
      </c>
      <c r="K439" s="60">
        <f t="shared" si="86"/>
        <v>20.29</v>
      </c>
      <c r="L439" s="61">
        <f t="shared" si="87"/>
        <v>690.26</v>
      </c>
    </row>
    <row r="440" spans="1:12" ht="33.75">
      <c r="A440" s="56" t="s">
        <v>1144</v>
      </c>
      <c r="B440" s="57" t="s">
        <v>1145</v>
      </c>
      <c r="C440" s="56" t="s">
        <v>1146</v>
      </c>
      <c r="D440" s="58" t="s">
        <v>29</v>
      </c>
      <c r="E440" s="58" t="s">
        <v>38</v>
      </c>
      <c r="F440" s="59">
        <v>126</v>
      </c>
      <c r="G440" s="60">
        <v>13.18</v>
      </c>
      <c r="H440" s="60">
        <f t="shared" si="84"/>
        <v>1660.68</v>
      </c>
      <c r="I440" s="60">
        <v>0.83</v>
      </c>
      <c r="J440" s="60">
        <f t="shared" si="85"/>
        <v>104.58</v>
      </c>
      <c r="K440" s="60">
        <f t="shared" si="86"/>
        <v>14.01</v>
      </c>
      <c r="L440" s="61">
        <f t="shared" si="87"/>
        <v>1765.26</v>
      </c>
    </row>
    <row r="441" spans="1:12" ht="33.75">
      <c r="A441" s="56" t="s">
        <v>1147</v>
      </c>
      <c r="B441" s="57" t="s">
        <v>1148</v>
      </c>
      <c r="C441" s="56" t="s">
        <v>1149</v>
      </c>
      <c r="D441" s="58" t="s">
        <v>29</v>
      </c>
      <c r="E441" s="58" t="s">
        <v>113</v>
      </c>
      <c r="F441" s="59">
        <v>76.099999999999994</v>
      </c>
      <c r="G441" s="60">
        <v>0.8</v>
      </c>
      <c r="H441" s="60">
        <f t="shared" si="84"/>
        <v>60.88</v>
      </c>
      <c r="I441" s="60">
        <v>9.9700000000000006</v>
      </c>
      <c r="J441" s="60">
        <f t="shared" si="85"/>
        <v>758.71</v>
      </c>
      <c r="K441" s="60">
        <f t="shared" si="86"/>
        <v>10.77</v>
      </c>
      <c r="L441" s="61">
        <f t="shared" si="87"/>
        <v>819.59</v>
      </c>
    </row>
    <row r="442" spans="1:12">
      <c r="A442" s="81"/>
      <c r="B442" s="80" t="s">
        <v>1150</v>
      </c>
      <c r="C442" s="76" t="s">
        <v>1151</v>
      </c>
      <c r="D442" s="76"/>
      <c r="E442" s="76"/>
      <c r="F442" s="76"/>
      <c r="G442" s="77"/>
      <c r="H442" s="78">
        <f>SUM(H443:H459)</f>
        <v>27337.329999999998</v>
      </c>
      <c r="I442" s="77"/>
      <c r="J442" s="78">
        <f>SUM(J443:J459)</f>
        <v>6953.3700000000008</v>
      </c>
      <c r="K442" s="77"/>
      <c r="L442" s="78">
        <f>SUM(L443:L459)</f>
        <v>34290.71</v>
      </c>
    </row>
    <row r="443" spans="1:12" ht="33.75">
      <c r="A443" s="56" t="s">
        <v>1152</v>
      </c>
      <c r="B443" s="57" t="s">
        <v>1153</v>
      </c>
      <c r="C443" s="56" t="s">
        <v>1154</v>
      </c>
      <c r="D443" s="58" t="s">
        <v>29</v>
      </c>
      <c r="E443" s="58" t="s">
        <v>113</v>
      </c>
      <c r="F443" s="59">
        <v>168</v>
      </c>
      <c r="G443" s="60">
        <v>21.06</v>
      </c>
      <c r="H443" s="60">
        <f t="shared" ref="H443:H459" si="88">TRUNC(F443*G443,2)</f>
        <v>3538.08</v>
      </c>
      <c r="I443" s="60">
        <v>2.44</v>
      </c>
      <c r="J443" s="60">
        <f t="shared" ref="J443:J459" si="89">TRUNC(F443*I443,2)</f>
        <v>409.92</v>
      </c>
      <c r="K443" s="60">
        <f t="shared" ref="K443:K459" si="90">TRUNC(G443+I443,2)</f>
        <v>23.5</v>
      </c>
      <c r="L443" s="61">
        <f t="shared" ref="L443:L459" si="91">TRUNC(F443*K443,2)</f>
        <v>3948</v>
      </c>
    </row>
    <row r="444" spans="1:12" ht="22.5">
      <c r="A444" s="56">
        <v>11235</v>
      </c>
      <c r="B444" s="57" t="s">
        <v>1155</v>
      </c>
      <c r="C444" s="56" t="s">
        <v>1156</v>
      </c>
      <c r="D444" s="58" t="s">
        <v>34</v>
      </c>
      <c r="E444" s="58" t="s">
        <v>42</v>
      </c>
      <c r="F444" s="59">
        <v>14</v>
      </c>
      <c r="G444" s="60">
        <v>277.72000000000003</v>
      </c>
      <c r="H444" s="60">
        <f t="shared" si="88"/>
        <v>3888.08</v>
      </c>
      <c r="I444" s="60">
        <v>0</v>
      </c>
      <c r="J444" s="60">
        <f t="shared" si="89"/>
        <v>0</v>
      </c>
      <c r="K444" s="60">
        <f t="shared" si="90"/>
        <v>277.72000000000003</v>
      </c>
      <c r="L444" s="61">
        <f t="shared" si="91"/>
        <v>3888.08</v>
      </c>
    </row>
    <row r="445" spans="1:12" ht="22.5">
      <c r="A445" s="56">
        <v>3899</v>
      </c>
      <c r="B445" s="57" t="s">
        <v>1157</v>
      </c>
      <c r="C445" s="56" t="s">
        <v>1158</v>
      </c>
      <c r="D445" s="58" t="s">
        <v>34</v>
      </c>
      <c r="E445" s="58" t="s">
        <v>42</v>
      </c>
      <c r="F445" s="59">
        <v>17</v>
      </c>
      <c r="G445" s="60">
        <v>9.43</v>
      </c>
      <c r="H445" s="60">
        <f t="shared" si="88"/>
        <v>160.31</v>
      </c>
      <c r="I445" s="60">
        <v>0</v>
      </c>
      <c r="J445" s="60">
        <f t="shared" si="89"/>
        <v>0</v>
      </c>
      <c r="K445" s="60">
        <f t="shared" si="90"/>
        <v>9.43</v>
      </c>
      <c r="L445" s="61">
        <f t="shared" si="91"/>
        <v>160.31</v>
      </c>
    </row>
    <row r="446" spans="1:12" ht="22.5">
      <c r="A446" s="56" t="s">
        <v>1159</v>
      </c>
      <c r="B446" s="57" t="s">
        <v>1160</v>
      </c>
      <c r="C446" s="56" t="s">
        <v>1161</v>
      </c>
      <c r="D446" s="58" t="s">
        <v>29</v>
      </c>
      <c r="E446" s="58" t="s">
        <v>42</v>
      </c>
      <c r="F446" s="59">
        <v>2</v>
      </c>
      <c r="G446" s="60">
        <v>497.11</v>
      </c>
      <c r="H446" s="60">
        <f t="shared" si="88"/>
        <v>994.22</v>
      </c>
      <c r="I446" s="60">
        <v>205.94</v>
      </c>
      <c r="J446" s="60">
        <f t="shared" si="89"/>
        <v>411.88</v>
      </c>
      <c r="K446" s="60">
        <f t="shared" si="90"/>
        <v>703.05</v>
      </c>
      <c r="L446" s="61">
        <f t="shared" si="91"/>
        <v>1406.1</v>
      </c>
    </row>
    <row r="447" spans="1:12" ht="45">
      <c r="A447" s="56" t="s">
        <v>1162</v>
      </c>
      <c r="B447" s="57" t="s">
        <v>1163</v>
      </c>
      <c r="C447" s="56" t="s">
        <v>1164</v>
      </c>
      <c r="D447" s="58" t="s">
        <v>29</v>
      </c>
      <c r="E447" s="58" t="s">
        <v>38</v>
      </c>
      <c r="F447" s="59">
        <v>24.5</v>
      </c>
      <c r="G447" s="60">
        <v>75.819999999999993</v>
      </c>
      <c r="H447" s="60">
        <f t="shared" si="88"/>
        <v>1857.59</v>
      </c>
      <c r="I447" s="60">
        <v>54.56</v>
      </c>
      <c r="J447" s="60">
        <f t="shared" si="89"/>
        <v>1336.72</v>
      </c>
      <c r="K447" s="60">
        <f t="shared" si="90"/>
        <v>130.38</v>
      </c>
      <c r="L447" s="61">
        <f t="shared" si="91"/>
        <v>3194.31</v>
      </c>
    </row>
    <row r="448" spans="1:12" ht="22.5">
      <c r="A448" s="56" t="s">
        <v>1165</v>
      </c>
      <c r="B448" s="57" t="s">
        <v>1166</v>
      </c>
      <c r="C448" s="56" t="s">
        <v>1167</v>
      </c>
      <c r="D448" s="58" t="s">
        <v>29</v>
      </c>
      <c r="E448" s="58" t="s">
        <v>38</v>
      </c>
      <c r="F448" s="59">
        <v>59</v>
      </c>
      <c r="G448" s="60">
        <v>17.73</v>
      </c>
      <c r="H448" s="60">
        <f t="shared" si="88"/>
        <v>1046.07</v>
      </c>
      <c r="I448" s="60">
        <v>8.7200000000000006</v>
      </c>
      <c r="J448" s="60">
        <f t="shared" si="89"/>
        <v>514.48</v>
      </c>
      <c r="K448" s="60">
        <f t="shared" si="90"/>
        <v>26.45</v>
      </c>
      <c r="L448" s="61">
        <f t="shared" si="91"/>
        <v>1560.55</v>
      </c>
    </row>
    <row r="449" spans="1:12" ht="33.75">
      <c r="A449" s="56" t="s">
        <v>1168</v>
      </c>
      <c r="B449" s="57" t="s">
        <v>1169</v>
      </c>
      <c r="C449" s="56" t="s">
        <v>1170</v>
      </c>
      <c r="D449" s="58" t="s">
        <v>29</v>
      </c>
      <c r="E449" s="58" t="s">
        <v>38</v>
      </c>
      <c r="F449" s="59">
        <v>59</v>
      </c>
      <c r="G449" s="60">
        <v>2.65</v>
      </c>
      <c r="H449" s="60">
        <f t="shared" si="88"/>
        <v>156.35</v>
      </c>
      <c r="I449" s="60">
        <v>1.54</v>
      </c>
      <c r="J449" s="60">
        <f t="shared" si="89"/>
        <v>90.86</v>
      </c>
      <c r="K449" s="60">
        <f t="shared" si="90"/>
        <v>4.1900000000000004</v>
      </c>
      <c r="L449" s="61">
        <f t="shared" si="91"/>
        <v>247.21</v>
      </c>
    </row>
    <row r="450" spans="1:12" ht="22.5">
      <c r="A450" s="56" t="s">
        <v>1171</v>
      </c>
      <c r="B450" s="57" t="s">
        <v>1172</v>
      </c>
      <c r="C450" s="56" t="s">
        <v>1173</v>
      </c>
      <c r="D450" s="58" t="s">
        <v>29</v>
      </c>
      <c r="E450" s="58" t="s">
        <v>113</v>
      </c>
      <c r="F450" s="59">
        <v>45.2</v>
      </c>
      <c r="G450" s="60">
        <v>60.86</v>
      </c>
      <c r="H450" s="60">
        <f t="shared" si="88"/>
        <v>2750.87</v>
      </c>
      <c r="I450" s="60">
        <v>11.3</v>
      </c>
      <c r="J450" s="60">
        <f t="shared" si="89"/>
        <v>510.76</v>
      </c>
      <c r="K450" s="60">
        <f t="shared" si="90"/>
        <v>72.16</v>
      </c>
      <c r="L450" s="61">
        <f t="shared" si="91"/>
        <v>3261.63</v>
      </c>
    </row>
    <row r="451" spans="1:12" ht="22.5">
      <c r="A451" s="56" t="s">
        <v>1174</v>
      </c>
      <c r="B451" s="57" t="s">
        <v>1175</v>
      </c>
      <c r="C451" s="56" t="s">
        <v>1176</v>
      </c>
      <c r="D451" s="58" t="s">
        <v>29</v>
      </c>
      <c r="E451" s="58" t="s">
        <v>42</v>
      </c>
      <c r="F451" s="59">
        <v>18</v>
      </c>
      <c r="G451" s="60">
        <v>167.41</v>
      </c>
      <c r="H451" s="60">
        <f t="shared" si="88"/>
        <v>3013.38</v>
      </c>
      <c r="I451" s="60">
        <v>4.32</v>
      </c>
      <c r="J451" s="60">
        <f t="shared" si="89"/>
        <v>77.760000000000005</v>
      </c>
      <c r="K451" s="60">
        <f t="shared" si="90"/>
        <v>171.73</v>
      </c>
      <c r="L451" s="61">
        <f t="shared" si="91"/>
        <v>3091.14</v>
      </c>
    </row>
    <row r="452" spans="1:12" ht="22.5">
      <c r="A452" s="56" t="s">
        <v>1177</v>
      </c>
      <c r="B452" s="57" t="s">
        <v>1178</v>
      </c>
      <c r="C452" s="56" t="s">
        <v>1179</v>
      </c>
      <c r="D452" s="58" t="s">
        <v>29</v>
      </c>
      <c r="E452" s="58" t="s">
        <v>42</v>
      </c>
      <c r="F452" s="59">
        <v>4</v>
      </c>
      <c r="G452" s="60">
        <v>130.94999999999999</v>
      </c>
      <c r="H452" s="60">
        <f t="shared" si="88"/>
        <v>523.79999999999995</v>
      </c>
      <c r="I452" s="60">
        <v>5.59</v>
      </c>
      <c r="J452" s="60">
        <f t="shared" si="89"/>
        <v>22.36</v>
      </c>
      <c r="K452" s="60">
        <f t="shared" si="90"/>
        <v>136.54</v>
      </c>
      <c r="L452" s="61">
        <f t="shared" si="91"/>
        <v>546.16</v>
      </c>
    </row>
    <row r="453" spans="1:12" ht="33.75">
      <c r="A453" s="56" t="s">
        <v>1180</v>
      </c>
      <c r="B453" s="57" t="s">
        <v>1181</v>
      </c>
      <c r="C453" s="56" t="s">
        <v>1182</v>
      </c>
      <c r="D453" s="58" t="s">
        <v>29</v>
      </c>
      <c r="E453" s="58" t="s">
        <v>113</v>
      </c>
      <c r="F453" s="59">
        <v>18</v>
      </c>
      <c r="G453" s="60">
        <v>157.69</v>
      </c>
      <c r="H453" s="60">
        <f t="shared" si="88"/>
        <v>2838.42</v>
      </c>
      <c r="I453" s="60">
        <v>3.33</v>
      </c>
      <c r="J453" s="60">
        <f t="shared" si="89"/>
        <v>59.94</v>
      </c>
      <c r="K453" s="60">
        <f t="shared" si="90"/>
        <v>161.02000000000001</v>
      </c>
      <c r="L453" s="61">
        <f t="shared" si="91"/>
        <v>2898.36</v>
      </c>
    </row>
    <row r="454" spans="1:12" ht="22.5">
      <c r="A454" s="56" t="s">
        <v>1183</v>
      </c>
      <c r="B454" s="57" t="s">
        <v>1184</v>
      </c>
      <c r="C454" s="56" t="s">
        <v>1185</v>
      </c>
      <c r="D454" s="58" t="s">
        <v>29</v>
      </c>
      <c r="E454" s="58" t="s">
        <v>38</v>
      </c>
      <c r="F454" s="59">
        <v>14</v>
      </c>
      <c r="G454" s="60">
        <v>16.8</v>
      </c>
      <c r="H454" s="60">
        <f t="shared" si="88"/>
        <v>235.2</v>
      </c>
      <c r="I454" s="60">
        <v>9.32</v>
      </c>
      <c r="J454" s="60">
        <f t="shared" si="89"/>
        <v>130.47999999999999</v>
      </c>
      <c r="K454" s="60">
        <f t="shared" si="90"/>
        <v>26.12</v>
      </c>
      <c r="L454" s="61">
        <f t="shared" si="91"/>
        <v>365.68</v>
      </c>
    </row>
    <row r="455" spans="1:12" ht="22.5">
      <c r="A455" s="56" t="s">
        <v>1186</v>
      </c>
      <c r="B455" s="57" t="s">
        <v>1187</v>
      </c>
      <c r="C455" s="56" t="s">
        <v>1188</v>
      </c>
      <c r="D455" s="58" t="s">
        <v>29</v>
      </c>
      <c r="E455" s="58" t="s">
        <v>30</v>
      </c>
      <c r="F455" s="59">
        <v>14.94</v>
      </c>
      <c r="G455" s="60">
        <v>30.16</v>
      </c>
      <c r="H455" s="60">
        <f t="shared" si="88"/>
        <v>450.59</v>
      </c>
      <c r="I455" s="60">
        <v>37.49</v>
      </c>
      <c r="J455" s="60">
        <f t="shared" si="89"/>
        <v>560.1</v>
      </c>
      <c r="K455" s="60">
        <f t="shared" si="90"/>
        <v>67.650000000000006</v>
      </c>
      <c r="L455" s="61">
        <f t="shared" si="91"/>
        <v>1010.69</v>
      </c>
    </row>
    <row r="456" spans="1:12" ht="22.5">
      <c r="A456" s="56" t="s">
        <v>1189</v>
      </c>
      <c r="B456" s="57" t="s">
        <v>1190</v>
      </c>
      <c r="C456" s="56" t="s">
        <v>1191</v>
      </c>
      <c r="D456" s="58" t="s">
        <v>29</v>
      </c>
      <c r="E456" s="58" t="s">
        <v>30</v>
      </c>
      <c r="F456" s="59">
        <v>14.94</v>
      </c>
      <c r="G456" s="60">
        <v>13.67</v>
      </c>
      <c r="H456" s="60">
        <f t="shared" si="88"/>
        <v>204.22</v>
      </c>
      <c r="I456" s="60">
        <v>11.43</v>
      </c>
      <c r="J456" s="60">
        <f t="shared" si="89"/>
        <v>170.76</v>
      </c>
      <c r="K456" s="60">
        <f t="shared" si="90"/>
        <v>25.1</v>
      </c>
      <c r="L456" s="61">
        <f t="shared" si="91"/>
        <v>374.99</v>
      </c>
    </row>
    <row r="457" spans="1:12" ht="22.5">
      <c r="A457" s="56" t="s">
        <v>1192</v>
      </c>
      <c r="B457" s="57" t="s">
        <v>1193</v>
      </c>
      <c r="C457" s="56" t="s">
        <v>1194</v>
      </c>
      <c r="D457" s="58" t="s">
        <v>29</v>
      </c>
      <c r="E457" s="58" t="s">
        <v>42</v>
      </c>
      <c r="F457" s="59">
        <v>13</v>
      </c>
      <c r="G457" s="60">
        <v>79.45</v>
      </c>
      <c r="H457" s="60">
        <f t="shared" si="88"/>
        <v>1032.8499999999999</v>
      </c>
      <c r="I457" s="60">
        <v>5.59</v>
      </c>
      <c r="J457" s="60">
        <f t="shared" si="89"/>
        <v>72.67</v>
      </c>
      <c r="K457" s="60">
        <f t="shared" si="90"/>
        <v>85.04</v>
      </c>
      <c r="L457" s="61">
        <f t="shared" si="91"/>
        <v>1105.52</v>
      </c>
    </row>
    <row r="458" spans="1:12" ht="22.5">
      <c r="A458" s="56" t="s">
        <v>1195</v>
      </c>
      <c r="B458" s="57" t="s">
        <v>1196</v>
      </c>
      <c r="C458" s="56" t="s">
        <v>1197</v>
      </c>
      <c r="D458" s="58" t="s">
        <v>29</v>
      </c>
      <c r="E458" s="58" t="s">
        <v>38</v>
      </c>
      <c r="F458" s="59">
        <v>14</v>
      </c>
      <c r="G458" s="60">
        <v>4.7699999999999996</v>
      </c>
      <c r="H458" s="60">
        <f t="shared" si="88"/>
        <v>66.78</v>
      </c>
      <c r="I458" s="60">
        <v>7.92</v>
      </c>
      <c r="J458" s="60">
        <f t="shared" si="89"/>
        <v>110.88</v>
      </c>
      <c r="K458" s="60">
        <f t="shared" si="90"/>
        <v>12.69</v>
      </c>
      <c r="L458" s="61">
        <f t="shared" si="91"/>
        <v>177.66</v>
      </c>
    </row>
    <row r="459" spans="1:12" ht="33.75">
      <c r="A459" s="56" t="s">
        <v>1198</v>
      </c>
      <c r="B459" s="57" t="s">
        <v>1199</v>
      </c>
      <c r="C459" s="56" t="s">
        <v>1200</v>
      </c>
      <c r="D459" s="58" t="s">
        <v>29</v>
      </c>
      <c r="E459" s="58" t="s">
        <v>42</v>
      </c>
      <c r="F459" s="59">
        <v>14</v>
      </c>
      <c r="G459" s="60">
        <v>327.18</v>
      </c>
      <c r="H459" s="60">
        <f t="shared" si="88"/>
        <v>4580.5200000000004</v>
      </c>
      <c r="I459" s="60">
        <v>176.7</v>
      </c>
      <c r="J459" s="60">
        <f t="shared" si="89"/>
        <v>2473.8000000000002</v>
      </c>
      <c r="K459" s="60">
        <f t="shared" si="90"/>
        <v>503.88</v>
      </c>
      <c r="L459" s="61">
        <f t="shared" si="91"/>
        <v>7054.32</v>
      </c>
    </row>
    <row r="460" spans="1:12">
      <c r="A460" s="80"/>
      <c r="B460" s="80" t="s">
        <v>1201</v>
      </c>
      <c r="C460" s="76" t="s">
        <v>1202</v>
      </c>
      <c r="D460" s="76"/>
      <c r="E460" s="76"/>
      <c r="F460" s="76"/>
      <c r="G460" s="77"/>
      <c r="H460" s="78">
        <f>SUM(H461:H464)</f>
        <v>2903.54</v>
      </c>
      <c r="I460" s="77"/>
      <c r="J460" s="78">
        <f>SUM(J461:J464)</f>
        <v>1035.5</v>
      </c>
      <c r="K460" s="77"/>
      <c r="L460" s="78">
        <f>SUM(L461:L464)</f>
        <v>3939.0400000000004</v>
      </c>
    </row>
    <row r="461" spans="1:12" ht="22.5">
      <c r="A461" s="56" t="s">
        <v>1203</v>
      </c>
      <c r="B461" s="57" t="s">
        <v>1204</v>
      </c>
      <c r="C461" s="56" t="s">
        <v>1205</v>
      </c>
      <c r="D461" s="58" t="s">
        <v>29</v>
      </c>
      <c r="E461" s="58" t="s">
        <v>38</v>
      </c>
      <c r="F461" s="59">
        <v>145</v>
      </c>
      <c r="G461" s="60">
        <v>16.7</v>
      </c>
      <c r="H461" s="60">
        <f>TRUNC(F461*G461,2)</f>
        <v>2421.5</v>
      </c>
      <c r="I461" s="60">
        <v>4.74</v>
      </c>
      <c r="J461" s="60">
        <f>TRUNC(F461*I461,2)</f>
        <v>687.3</v>
      </c>
      <c r="K461" s="60">
        <f>TRUNC(G461+I461,2)</f>
        <v>21.44</v>
      </c>
      <c r="L461" s="61">
        <f>TRUNC(F461*K461,2)</f>
        <v>3108.8</v>
      </c>
    </row>
    <row r="462" spans="1:12" ht="22.5">
      <c r="A462" s="56" t="s">
        <v>1206</v>
      </c>
      <c r="B462" s="57" t="s">
        <v>1207</v>
      </c>
      <c r="C462" s="56" t="s">
        <v>1208</v>
      </c>
      <c r="D462" s="58" t="s">
        <v>29</v>
      </c>
      <c r="E462" s="58" t="s">
        <v>42</v>
      </c>
      <c r="F462" s="59">
        <v>8</v>
      </c>
      <c r="G462" s="60">
        <v>25.61</v>
      </c>
      <c r="H462" s="60">
        <f>TRUNC(F462*G462,2)</f>
        <v>204.88</v>
      </c>
      <c r="I462" s="60">
        <v>9.48</v>
      </c>
      <c r="J462" s="60">
        <f>TRUNC(F462*I462,2)</f>
        <v>75.84</v>
      </c>
      <c r="K462" s="60">
        <f>TRUNC(G462+I462,2)</f>
        <v>35.090000000000003</v>
      </c>
      <c r="L462" s="61">
        <f>TRUNC(F462*K462,2)</f>
        <v>280.72000000000003</v>
      </c>
    </row>
    <row r="463" spans="1:12" ht="22.5">
      <c r="A463" s="56" t="s">
        <v>1209</v>
      </c>
      <c r="B463" s="57" t="s">
        <v>1210</v>
      </c>
      <c r="C463" s="56" t="s">
        <v>1211</v>
      </c>
      <c r="D463" s="58" t="s">
        <v>29</v>
      </c>
      <c r="E463" s="58" t="s">
        <v>42</v>
      </c>
      <c r="F463" s="59">
        <v>2</v>
      </c>
      <c r="G463" s="60">
        <v>96.26</v>
      </c>
      <c r="H463" s="60">
        <f>TRUNC(F463*G463,2)</f>
        <v>192.52</v>
      </c>
      <c r="I463" s="60">
        <v>70.98</v>
      </c>
      <c r="J463" s="60">
        <f>TRUNC(F463*I463,2)</f>
        <v>141.96</v>
      </c>
      <c r="K463" s="60">
        <f>TRUNC(G463+I463,2)</f>
        <v>167.24</v>
      </c>
      <c r="L463" s="61">
        <f>TRUNC(F463*K463,2)</f>
        <v>334.48</v>
      </c>
    </row>
    <row r="464" spans="1:12" ht="22.5">
      <c r="A464" s="56" t="s">
        <v>1212</v>
      </c>
      <c r="B464" s="57" t="s">
        <v>1213</v>
      </c>
      <c r="C464" s="56" t="s">
        <v>1214</v>
      </c>
      <c r="D464" s="58" t="s">
        <v>29</v>
      </c>
      <c r="E464" s="58" t="s">
        <v>42</v>
      </c>
      <c r="F464" s="59">
        <v>2</v>
      </c>
      <c r="G464" s="60">
        <v>42.32</v>
      </c>
      <c r="H464" s="60">
        <f>TRUNC(F464*G464,2)</f>
        <v>84.64</v>
      </c>
      <c r="I464" s="60">
        <v>65.2</v>
      </c>
      <c r="J464" s="60">
        <f>TRUNC(F464*I464,2)</f>
        <v>130.4</v>
      </c>
      <c r="K464" s="60">
        <f>TRUNC(G464+I464,2)</f>
        <v>107.52</v>
      </c>
      <c r="L464" s="61">
        <f>TRUNC(F464*K464,2)</f>
        <v>215.04</v>
      </c>
    </row>
    <row r="465" spans="1:12" ht="12.75" customHeight="1">
      <c r="A465" s="81"/>
      <c r="B465" s="80" t="s">
        <v>1215</v>
      </c>
      <c r="C465" s="76" t="s">
        <v>1216</v>
      </c>
      <c r="D465" s="76"/>
      <c r="E465" s="76"/>
      <c r="F465" s="76"/>
      <c r="G465" s="77"/>
      <c r="H465" s="78">
        <f>SUM(H466:H480)</f>
        <v>4090.53</v>
      </c>
      <c r="I465" s="77"/>
      <c r="J465" s="78">
        <f>SUM(J466:J480)</f>
        <v>456.29999999999995</v>
      </c>
      <c r="K465" s="77"/>
      <c r="L465" s="78">
        <f>SUM(L466:L480)</f>
        <v>4546.8599999999997</v>
      </c>
    </row>
    <row r="466" spans="1:12" ht="22.5">
      <c r="A466" s="56" t="s">
        <v>1217</v>
      </c>
      <c r="B466" s="57" t="s">
        <v>1218</v>
      </c>
      <c r="C466" s="56" t="s">
        <v>1219</v>
      </c>
      <c r="D466" s="58" t="s">
        <v>29</v>
      </c>
      <c r="E466" s="58" t="s">
        <v>113</v>
      </c>
      <c r="F466" s="59">
        <v>27.2</v>
      </c>
      <c r="G466" s="60">
        <v>5.21</v>
      </c>
      <c r="H466" s="60">
        <f t="shared" ref="H466:H480" si="92">TRUNC(F466*G466,2)</f>
        <v>141.71</v>
      </c>
      <c r="I466" s="60">
        <v>2.48</v>
      </c>
      <c r="J466" s="60">
        <f t="shared" ref="J466:J480" si="93">TRUNC(F466*I466,2)</f>
        <v>67.45</v>
      </c>
      <c r="K466" s="60">
        <f t="shared" ref="K466:K480" si="94">TRUNC(G466+I466,2)</f>
        <v>7.69</v>
      </c>
      <c r="L466" s="61">
        <f t="shared" ref="L466:L480" si="95">TRUNC(F466*K466,2)</f>
        <v>209.16</v>
      </c>
    </row>
    <row r="467" spans="1:12" ht="22.5">
      <c r="A467" s="56" t="s">
        <v>1220</v>
      </c>
      <c r="B467" s="57" t="s">
        <v>1221</v>
      </c>
      <c r="C467" s="56" t="s">
        <v>1222</v>
      </c>
      <c r="D467" s="58" t="s">
        <v>52</v>
      </c>
      <c r="E467" s="58" t="s">
        <v>53</v>
      </c>
      <c r="F467" s="59">
        <v>2</v>
      </c>
      <c r="G467" s="60">
        <v>0</v>
      </c>
      <c r="H467" s="60">
        <f t="shared" si="92"/>
        <v>0</v>
      </c>
      <c r="I467" s="60">
        <v>13.21</v>
      </c>
      <c r="J467" s="60">
        <f t="shared" si="93"/>
        <v>26.42</v>
      </c>
      <c r="K467" s="60">
        <f t="shared" si="94"/>
        <v>13.21</v>
      </c>
      <c r="L467" s="61">
        <f t="shared" si="95"/>
        <v>26.42</v>
      </c>
    </row>
    <row r="468" spans="1:12" ht="22.5">
      <c r="A468" s="56" t="s">
        <v>1223</v>
      </c>
      <c r="B468" s="57" t="s">
        <v>1224</v>
      </c>
      <c r="C468" s="56" t="s">
        <v>1225</v>
      </c>
      <c r="D468" s="58" t="s">
        <v>29</v>
      </c>
      <c r="E468" s="58" t="s">
        <v>38</v>
      </c>
      <c r="F468" s="59">
        <v>1.74</v>
      </c>
      <c r="G468" s="60">
        <v>15.05</v>
      </c>
      <c r="H468" s="60">
        <f t="shared" si="92"/>
        <v>26.18</v>
      </c>
      <c r="I468" s="60">
        <v>12.15</v>
      </c>
      <c r="J468" s="60">
        <f t="shared" si="93"/>
        <v>21.14</v>
      </c>
      <c r="K468" s="60">
        <f t="shared" si="94"/>
        <v>27.2</v>
      </c>
      <c r="L468" s="61">
        <f t="shared" si="95"/>
        <v>47.32</v>
      </c>
    </row>
    <row r="469" spans="1:12" ht="22.5">
      <c r="A469" s="56" t="s">
        <v>1226</v>
      </c>
      <c r="B469" s="57" t="s">
        <v>1227</v>
      </c>
      <c r="C469" s="56" t="s">
        <v>1228</v>
      </c>
      <c r="D469" s="58" t="s">
        <v>29</v>
      </c>
      <c r="E469" s="58" t="s">
        <v>30</v>
      </c>
      <c r="F469" s="59">
        <v>0.24</v>
      </c>
      <c r="G469" s="60">
        <v>22.87</v>
      </c>
      <c r="H469" s="60">
        <f t="shared" si="92"/>
        <v>5.48</v>
      </c>
      <c r="I469" s="60">
        <v>28.43</v>
      </c>
      <c r="J469" s="60">
        <f t="shared" si="93"/>
        <v>6.82</v>
      </c>
      <c r="K469" s="60">
        <f t="shared" si="94"/>
        <v>51.3</v>
      </c>
      <c r="L469" s="61">
        <f t="shared" si="95"/>
        <v>12.31</v>
      </c>
    </row>
    <row r="470" spans="1:12" ht="22.5">
      <c r="A470" s="56" t="s">
        <v>1229</v>
      </c>
      <c r="B470" s="57" t="s">
        <v>1230</v>
      </c>
      <c r="C470" s="56" t="s">
        <v>1231</v>
      </c>
      <c r="D470" s="58" t="s">
        <v>29</v>
      </c>
      <c r="E470" s="58" t="s">
        <v>38</v>
      </c>
      <c r="F470" s="59">
        <v>3.92</v>
      </c>
      <c r="G470" s="60">
        <v>12.82</v>
      </c>
      <c r="H470" s="60">
        <f t="shared" si="92"/>
        <v>50.25</v>
      </c>
      <c r="I470" s="60">
        <v>10.54</v>
      </c>
      <c r="J470" s="60">
        <f t="shared" si="93"/>
        <v>41.31</v>
      </c>
      <c r="K470" s="60">
        <f t="shared" si="94"/>
        <v>23.36</v>
      </c>
      <c r="L470" s="61">
        <f t="shared" si="95"/>
        <v>91.57</v>
      </c>
    </row>
    <row r="471" spans="1:12" ht="45">
      <c r="A471" s="56" t="s">
        <v>1232</v>
      </c>
      <c r="B471" s="57" t="s">
        <v>1233</v>
      </c>
      <c r="C471" s="56" t="s">
        <v>1234</v>
      </c>
      <c r="D471" s="58" t="s">
        <v>29</v>
      </c>
      <c r="E471" s="58" t="s">
        <v>42</v>
      </c>
      <c r="F471" s="59">
        <v>1</v>
      </c>
      <c r="G471" s="60">
        <v>332.49</v>
      </c>
      <c r="H471" s="60">
        <f t="shared" si="92"/>
        <v>332.49</v>
      </c>
      <c r="I471" s="60">
        <v>129.63999999999999</v>
      </c>
      <c r="J471" s="60">
        <f t="shared" si="93"/>
        <v>129.63999999999999</v>
      </c>
      <c r="K471" s="60">
        <f t="shared" si="94"/>
        <v>462.13</v>
      </c>
      <c r="L471" s="61">
        <f t="shared" si="95"/>
        <v>462.13</v>
      </c>
    </row>
    <row r="472" spans="1:12" ht="22.5">
      <c r="A472" s="56" t="s">
        <v>1235</v>
      </c>
      <c r="B472" s="57" t="s">
        <v>1236</v>
      </c>
      <c r="C472" s="56" t="s">
        <v>1237</v>
      </c>
      <c r="D472" s="58" t="s">
        <v>29</v>
      </c>
      <c r="E472" s="58" t="s">
        <v>38</v>
      </c>
      <c r="F472" s="59">
        <v>5.14</v>
      </c>
      <c r="G472" s="60">
        <v>19.03</v>
      </c>
      <c r="H472" s="60">
        <f t="shared" si="92"/>
        <v>97.81</v>
      </c>
      <c r="I472" s="60">
        <v>3.03</v>
      </c>
      <c r="J472" s="60">
        <f t="shared" si="93"/>
        <v>15.57</v>
      </c>
      <c r="K472" s="60">
        <f t="shared" si="94"/>
        <v>22.06</v>
      </c>
      <c r="L472" s="61">
        <f t="shared" si="95"/>
        <v>113.38</v>
      </c>
    </row>
    <row r="473" spans="1:12" ht="22.5">
      <c r="A473" s="56" t="s">
        <v>1238</v>
      </c>
      <c r="B473" s="57" t="s">
        <v>1239</v>
      </c>
      <c r="C473" s="56" t="s">
        <v>1240</v>
      </c>
      <c r="D473" s="58" t="s">
        <v>29</v>
      </c>
      <c r="E473" s="58" t="s">
        <v>113</v>
      </c>
      <c r="F473" s="59">
        <v>1</v>
      </c>
      <c r="G473" s="60">
        <v>8.5399999999999991</v>
      </c>
      <c r="H473" s="60">
        <f t="shared" si="92"/>
        <v>8.5399999999999991</v>
      </c>
      <c r="I473" s="60">
        <v>16.18</v>
      </c>
      <c r="J473" s="60">
        <f t="shared" si="93"/>
        <v>16.18</v>
      </c>
      <c r="K473" s="60">
        <f t="shared" si="94"/>
        <v>24.72</v>
      </c>
      <c r="L473" s="61">
        <f t="shared" si="95"/>
        <v>24.72</v>
      </c>
    </row>
    <row r="474" spans="1:12" ht="22.5">
      <c r="A474" s="56" t="s">
        <v>1186</v>
      </c>
      <c r="B474" s="57" t="s">
        <v>1241</v>
      </c>
      <c r="C474" s="56" t="s">
        <v>1188</v>
      </c>
      <c r="D474" s="58" t="s">
        <v>29</v>
      </c>
      <c r="E474" s="58" t="s">
        <v>30</v>
      </c>
      <c r="F474" s="59">
        <v>0.24</v>
      </c>
      <c r="G474" s="60">
        <v>30.16</v>
      </c>
      <c r="H474" s="60">
        <f t="shared" si="92"/>
        <v>7.23</v>
      </c>
      <c r="I474" s="60">
        <v>37.49</v>
      </c>
      <c r="J474" s="60">
        <f t="shared" si="93"/>
        <v>8.99</v>
      </c>
      <c r="K474" s="60">
        <f t="shared" si="94"/>
        <v>67.650000000000006</v>
      </c>
      <c r="L474" s="61">
        <f t="shared" si="95"/>
        <v>16.23</v>
      </c>
    </row>
    <row r="475" spans="1:12" ht="22.5">
      <c r="A475" s="56" t="s">
        <v>1242</v>
      </c>
      <c r="B475" s="57" t="s">
        <v>1243</v>
      </c>
      <c r="C475" s="56" t="s">
        <v>1244</v>
      </c>
      <c r="D475" s="58" t="s">
        <v>29</v>
      </c>
      <c r="E475" s="58" t="s">
        <v>42</v>
      </c>
      <c r="F475" s="59">
        <v>1</v>
      </c>
      <c r="G475" s="60">
        <v>42.13</v>
      </c>
      <c r="H475" s="60">
        <f t="shared" si="92"/>
        <v>42.13</v>
      </c>
      <c r="I475" s="60">
        <v>3.66</v>
      </c>
      <c r="J475" s="60">
        <f t="shared" si="93"/>
        <v>3.66</v>
      </c>
      <c r="K475" s="60">
        <f t="shared" si="94"/>
        <v>45.79</v>
      </c>
      <c r="L475" s="61">
        <f t="shared" si="95"/>
        <v>45.79</v>
      </c>
    </row>
    <row r="476" spans="1:12" ht="22.5">
      <c r="A476" s="56" t="s">
        <v>1245</v>
      </c>
      <c r="B476" s="57" t="s">
        <v>1246</v>
      </c>
      <c r="C476" s="56" t="s">
        <v>1247</v>
      </c>
      <c r="D476" s="58" t="s">
        <v>29</v>
      </c>
      <c r="E476" s="58" t="s">
        <v>42</v>
      </c>
      <c r="F476" s="59">
        <v>1</v>
      </c>
      <c r="G476" s="60">
        <v>51.52</v>
      </c>
      <c r="H476" s="60">
        <f t="shared" si="92"/>
        <v>51.52</v>
      </c>
      <c r="I476" s="60">
        <v>3.66</v>
      </c>
      <c r="J476" s="60">
        <f t="shared" si="93"/>
        <v>3.66</v>
      </c>
      <c r="K476" s="60">
        <f t="shared" si="94"/>
        <v>55.18</v>
      </c>
      <c r="L476" s="61">
        <f t="shared" si="95"/>
        <v>55.18</v>
      </c>
    </row>
    <row r="477" spans="1:12" ht="22.5">
      <c r="A477" s="56" t="s">
        <v>1248</v>
      </c>
      <c r="B477" s="57" t="s">
        <v>1249</v>
      </c>
      <c r="C477" s="56" t="s">
        <v>1250</v>
      </c>
      <c r="D477" s="58" t="s">
        <v>29</v>
      </c>
      <c r="E477" s="58" t="s">
        <v>42</v>
      </c>
      <c r="F477" s="59">
        <v>8</v>
      </c>
      <c r="G477" s="60">
        <v>20.420000000000002</v>
      </c>
      <c r="H477" s="60">
        <f t="shared" si="92"/>
        <v>163.36000000000001</v>
      </c>
      <c r="I477" s="60">
        <v>3.66</v>
      </c>
      <c r="J477" s="60">
        <f t="shared" si="93"/>
        <v>29.28</v>
      </c>
      <c r="K477" s="60">
        <f t="shared" si="94"/>
        <v>24.08</v>
      </c>
      <c r="L477" s="61">
        <f t="shared" si="95"/>
        <v>192.64</v>
      </c>
    </row>
    <row r="478" spans="1:12" ht="22.5">
      <c r="A478" s="56" t="s">
        <v>1251</v>
      </c>
      <c r="B478" s="57" t="s">
        <v>1252</v>
      </c>
      <c r="C478" s="56" t="s">
        <v>1253</v>
      </c>
      <c r="D478" s="58" t="s">
        <v>29</v>
      </c>
      <c r="E478" s="58" t="s">
        <v>42</v>
      </c>
      <c r="F478" s="59">
        <v>8</v>
      </c>
      <c r="G478" s="60">
        <v>27.16</v>
      </c>
      <c r="H478" s="60">
        <f t="shared" si="92"/>
        <v>217.28</v>
      </c>
      <c r="I478" s="60">
        <v>3.66</v>
      </c>
      <c r="J478" s="60">
        <f t="shared" si="93"/>
        <v>29.28</v>
      </c>
      <c r="K478" s="60">
        <f t="shared" si="94"/>
        <v>30.82</v>
      </c>
      <c r="L478" s="61">
        <f t="shared" si="95"/>
        <v>246.56</v>
      </c>
    </row>
    <row r="479" spans="1:12" ht="45">
      <c r="A479" s="56" t="s">
        <v>1254</v>
      </c>
      <c r="B479" s="57" t="s">
        <v>1255</v>
      </c>
      <c r="C479" s="56" t="s">
        <v>1256</v>
      </c>
      <c r="D479" s="58" t="s">
        <v>735</v>
      </c>
      <c r="E479" s="58" t="s">
        <v>42</v>
      </c>
      <c r="F479" s="59">
        <v>1</v>
      </c>
      <c r="G479" s="60">
        <v>2711.92</v>
      </c>
      <c r="H479" s="60">
        <f t="shared" si="92"/>
        <v>2711.92</v>
      </c>
      <c r="I479" s="60">
        <v>0</v>
      </c>
      <c r="J479" s="60">
        <f t="shared" si="93"/>
        <v>0</v>
      </c>
      <c r="K479" s="60">
        <f t="shared" si="94"/>
        <v>2711.92</v>
      </c>
      <c r="L479" s="61">
        <f t="shared" si="95"/>
        <v>2711.92</v>
      </c>
    </row>
    <row r="480" spans="1:12" ht="22.5">
      <c r="A480" s="56" t="s">
        <v>1257</v>
      </c>
      <c r="B480" s="57" t="s">
        <v>1258</v>
      </c>
      <c r="C480" s="56" t="s">
        <v>1259</v>
      </c>
      <c r="D480" s="58" t="s">
        <v>29</v>
      </c>
      <c r="E480" s="58" t="s">
        <v>42</v>
      </c>
      <c r="F480" s="59">
        <v>1</v>
      </c>
      <c r="G480" s="60">
        <v>234.63</v>
      </c>
      <c r="H480" s="60">
        <f t="shared" si="92"/>
        <v>234.63</v>
      </c>
      <c r="I480" s="60">
        <v>56.9</v>
      </c>
      <c r="J480" s="60">
        <f t="shared" si="93"/>
        <v>56.9</v>
      </c>
      <c r="K480" s="60">
        <f t="shared" si="94"/>
        <v>291.52999999999997</v>
      </c>
      <c r="L480" s="61">
        <f t="shared" si="95"/>
        <v>291.52999999999997</v>
      </c>
    </row>
    <row r="481" spans="1:12" s="84" customFormat="1" ht="12.75">
      <c r="A481" s="7" t="s">
        <v>1260</v>
      </c>
      <c r="B481" s="7"/>
      <c r="C481" s="7"/>
      <c r="D481" s="7"/>
      <c r="E481" s="7"/>
      <c r="F481" s="7"/>
      <c r="G481" s="7"/>
      <c r="H481" s="83">
        <f>K481-I481</f>
        <v>350130.75</v>
      </c>
      <c r="I481" s="6">
        <f>J14+J24+J51+J320+J389</f>
        <v>135293.03</v>
      </c>
      <c r="J481" s="6"/>
      <c r="K481" s="6">
        <f>L14+L24+L51+L320+L389</f>
        <v>485423.78</v>
      </c>
      <c r="L481" s="6"/>
    </row>
    <row r="482" spans="1:12" ht="12.75" customHeight="1">
      <c r="A482" s="5" t="s">
        <v>1261</v>
      </c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</row>
    <row r="483" spans="1:12" ht="12.75" customHeight="1">
      <c r="A483" s="4" t="s">
        <v>1262</v>
      </c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</row>
    <row r="485" spans="1:12" ht="52.5">
      <c r="C485" s="85" t="s">
        <v>1263</v>
      </c>
    </row>
    <row r="486" spans="1:12">
      <c r="J486" s="17" t="s">
        <v>1264</v>
      </c>
    </row>
    <row r="489" spans="1:12">
      <c r="C489" s="16" t="s">
        <v>1265</v>
      </c>
      <c r="F489" s="16" t="s">
        <v>1266</v>
      </c>
    </row>
    <row r="490" spans="1:12">
      <c r="C490" s="16" t="s">
        <v>1267</v>
      </c>
      <c r="F490" s="16" t="s">
        <v>1268</v>
      </c>
    </row>
    <row r="491" spans="1:12">
      <c r="C491" s="15" t="s">
        <v>1269</v>
      </c>
      <c r="F491" s="3" t="s">
        <v>1270</v>
      </c>
      <c r="G491" s="3"/>
      <c r="H491" s="3"/>
      <c r="I491" s="3"/>
    </row>
  </sheetData>
  <sheetProtection password="9008" sheet="1" objects="1" scenarios="1"/>
  <mergeCells count="16">
    <mergeCell ref="F491:I491"/>
    <mergeCell ref="A481:G481"/>
    <mergeCell ref="I481:J481"/>
    <mergeCell ref="K481:L481"/>
    <mergeCell ref="A482:L482"/>
    <mergeCell ref="A483:L483"/>
    <mergeCell ref="C10:J10"/>
    <mergeCell ref="K10:L10"/>
    <mergeCell ref="C11:I11"/>
    <mergeCell ref="J11:L11"/>
    <mergeCell ref="A12:L12"/>
    <mergeCell ref="A5:L5"/>
    <mergeCell ref="A6:L6"/>
    <mergeCell ref="A7:L7"/>
    <mergeCell ref="C9:I9"/>
    <mergeCell ref="J9:L9"/>
  </mergeCells>
  <printOptions horizontalCentered="1"/>
  <pageMargins left="0.43333333333333302" right="0" top="0.74791666666666701" bottom="0.94444444444444398" header="0.51180555555555496" footer="0.74791666666666701"/>
  <pageSetup paperSize="9" scale="75" firstPageNumber="0" orientation="landscape" horizontalDpi="300" verticalDpi="300"/>
  <headerFooter>
    <oddFooter>&amp;R&amp;"Verdana,Normal"&amp;10Página &amp;P de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8"/>
  <sheetViews>
    <sheetView zoomScaleNormal="100" workbookViewId="0">
      <selection activeCell="N9" sqref="N9"/>
    </sheetView>
  </sheetViews>
  <sheetFormatPr defaultColWidth="8.5703125" defaultRowHeight="15"/>
  <cols>
    <col min="1" max="1" width="15" customWidth="1"/>
    <col min="2" max="2" width="4.28515625" customWidth="1"/>
    <col min="3" max="3" width="5.42578125" customWidth="1"/>
    <col min="4" max="4" width="43.140625" customWidth="1"/>
    <col min="5" max="5" width="17" customWidth="1"/>
  </cols>
  <sheetData>
    <row r="1" spans="2:5" ht="15.75">
      <c r="B1" s="86"/>
      <c r="C1" s="87"/>
      <c r="D1" s="87" t="s">
        <v>1271</v>
      </c>
      <c r="E1" s="87"/>
    </row>
    <row r="2" spans="2:5" ht="15.75">
      <c r="B2" s="87"/>
      <c r="C2" s="87"/>
      <c r="D2" s="87" t="s">
        <v>1272</v>
      </c>
      <c r="E2" s="87"/>
    </row>
    <row r="3" spans="2:5" ht="15.75">
      <c r="B3" s="2"/>
      <c r="C3" s="2"/>
      <c r="D3" s="2"/>
      <c r="E3" s="2"/>
    </row>
    <row r="4" spans="2:5">
      <c r="B4" s="1" t="s">
        <v>1273</v>
      </c>
      <c r="C4" s="1"/>
      <c r="D4" s="1"/>
      <c r="E4" s="1" t="s">
        <v>1274</v>
      </c>
    </row>
    <row r="5" spans="2:5">
      <c r="B5" s="1"/>
      <c r="C5" s="1"/>
      <c r="D5" s="1"/>
      <c r="E5" s="1"/>
    </row>
    <row r="6" spans="2:5">
      <c r="B6" s="1"/>
      <c r="C6" s="1"/>
      <c r="D6" s="1"/>
      <c r="E6" s="1"/>
    </row>
    <row r="7" spans="2:5">
      <c r="B7" s="88"/>
      <c r="C7" s="89" t="s">
        <v>1275</v>
      </c>
      <c r="D7" s="90" t="s">
        <v>1276</v>
      </c>
      <c r="E7" s="91"/>
    </row>
    <row r="8" spans="2:5">
      <c r="B8" s="88"/>
      <c r="C8" s="89"/>
      <c r="D8" s="92"/>
      <c r="E8" s="91"/>
    </row>
    <row r="9" spans="2:5">
      <c r="B9" s="88"/>
      <c r="C9" s="89" t="s">
        <v>1277</v>
      </c>
      <c r="D9" s="211" t="s">
        <v>1278</v>
      </c>
      <c r="E9" s="211"/>
    </row>
    <row r="10" spans="2:5">
      <c r="B10" s="88"/>
      <c r="C10" s="89" t="s">
        <v>1279</v>
      </c>
      <c r="D10" s="93" t="s">
        <v>1280</v>
      </c>
      <c r="E10" s="91">
        <v>2.5000000000000001E-3</v>
      </c>
    </row>
    <row r="11" spans="2:5">
      <c r="B11" s="88"/>
      <c r="C11" s="89" t="s">
        <v>1281</v>
      </c>
      <c r="D11" s="93" t="s">
        <v>1282</v>
      </c>
      <c r="E11" s="91">
        <v>3.5000000000000001E-3</v>
      </c>
    </row>
    <row r="12" spans="2:5">
      <c r="B12" s="88"/>
      <c r="C12" s="89" t="s">
        <v>1283</v>
      </c>
      <c r="D12" s="93" t="s">
        <v>1284</v>
      </c>
      <c r="E12" s="91">
        <v>3.5000000000000001E-3</v>
      </c>
    </row>
    <row r="13" spans="2:5">
      <c r="B13" s="88"/>
      <c r="C13" s="89" t="s">
        <v>1285</v>
      </c>
      <c r="D13" s="93" t="s">
        <v>1286</v>
      </c>
      <c r="E13" s="91">
        <v>2.5000000000000001E-3</v>
      </c>
    </row>
    <row r="14" spans="2:5">
      <c r="B14" s="88"/>
      <c r="C14" s="89" t="s">
        <v>1287</v>
      </c>
      <c r="D14" s="93" t="s">
        <v>1288</v>
      </c>
      <c r="E14" s="91">
        <v>3.5000000000000001E-3</v>
      </c>
    </row>
    <row r="15" spans="2:5">
      <c r="B15" s="88"/>
      <c r="C15" s="89" t="s">
        <v>1289</v>
      </c>
      <c r="D15" s="93" t="s">
        <v>1290</v>
      </c>
      <c r="E15" s="91">
        <v>7.0000000000000001E-3</v>
      </c>
    </row>
    <row r="16" spans="2:5">
      <c r="B16" s="88"/>
      <c r="C16" s="89"/>
      <c r="D16" s="92"/>
      <c r="E16" s="94"/>
    </row>
    <row r="17" spans="2:5">
      <c r="B17" s="95"/>
      <c r="C17" s="89" t="s">
        <v>47</v>
      </c>
      <c r="D17" s="93" t="s">
        <v>1291</v>
      </c>
      <c r="E17" s="94"/>
    </row>
    <row r="18" spans="2:5">
      <c r="B18" s="95"/>
      <c r="C18" s="89" t="s">
        <v>1292</v>
      </c>
      <c r="D18" s="93" t="s">
        <v>1293</v>
      </c>
      <c r="E18" s="91">
        <v>2.0000000000000001E-4</v>
      </c>
    </row>
    <row r="19" spans="2:5">
      <c r="B19" s="95"/>
      <c r="C19" s="89" t="s">
        <v>1294</v>
      </c>
      <c r="D19" s="93" t="s">
        <v>1295</v>
      </c>
      <c r="E19" s="91">
        <v>4.0000000000000002E-4</v>
      </c>
    </row>
    <row r="20" spans="2:5">
      <c r="B20" s="95"/>
      <c r="C20" s="89" t="s">
        <v>1296</v>
      </c>
      <c r="D20" s="93" t="s">
        <v>1297</v>
      </c>
      <c r="E20" s="91">
        <v>4.0000000000000002E-4</v>
      </c>
    </row>
    <row r="21" spans="2:5">
      <c r="B21" s="95"/>
      <c r="C21" s="89" t="s">
        <v>1298</v>
      </c>
      <c r="D21" s="93" t="s">
        <v>1299</v>
      </c>
      <c r="E21" s="91">
        <v>4.0000000000000002E-4</v>
      </c>
    </row>
    <row r="22" spans="2:5">
      <c r="B22" s="95"/>
      <c r="C22" s="89" t="s">
        <v>1300</v>
      </c>
      <c r="D22" s="93" t="s">
        <v>1301</v>
      </c>
      <c r="E22" s="91">
        <v>4.0000000000000002E-4</v>
      </c>
    </row>
    <row r="23" spans="2:5">
      <c r="B23" s="95"/>
      <c r="C23" s="89" t="s">
        <v>1302</v>
      </c>
      <c r="D23" s="93" t="s">
        <v>1303</v>
      </c>
      <c r="E23" s="91">
        <v>4.0000000000000002E-4</v>
      </c>
    </row>
    <row r="24" spans="2:5">
      <c r="B24" s="95"/>
      <c r="C24" s="89" t="s">
        <v>1304</v>
      </c>
      <c r="D24" s="93" t="s">
        <v>1305</v>
      </c>
      <c r="E24" s="91">
        <v>5.0000000000000001E-4</v>
      </c>
    </row>
    <row r="25" spans="2:5">
      <c r="B25" s="95"/>
      <c r="C25" s="89"/>
      <c r="D25" s="90" t="s">
        <v>1306</v>
      </c>
      <c r="E25" s="96">
        <f>SUM(E10:E24)</f>
        <v>2.5200000000000004E-2</v>
      </c>
    </row>
    <row r="26" spans="2:5">
      <c r="B26" s="95"/>
      <c r="C26" s="89"/>
      <c r="D26" s="92"/>
      <c r="E26" s="94"/>
    </row>
    <row r="27" spans="2:5">
      <c r="B27" s="95"/>
      <c r="C27" s="89"/>
      <c r="D27" s="92"/>
      <c r="E27" s="94"/>
    </row>
    <row r="28" spans="2:5">
      <c r="B28" s="95"/>
      <c r="C28" s="89">
        <v>2</v>
      </c>
      <c r="D28" s="90" t="s">
        <v>1307</v>
      </c>
      <c r="E28" s="94"/>
    </row>
    <row r="29" spans="2:5">
      <c r="B29" s="95"/>
      <c r="C29" s="89" t="s">
        <v>59</v>
      </c>
      <c r="D29" s="93" t="s">
        <v>1308</v>
      </c>
      <c r="E29" s="91">
        <v>8.9999999999999993E-3</v>
      </c>
    </row>
    <row r="30" spans="2:5">
      <c r="B30" s="95"/>
      <c r="C30" s="89" t="s">
        <v>105</v>
      </c>
      <c r="D30" s="93" t="s">
        <v>1309</v>
      </c>
      <c r="E30" s="91">
        <v>3.5000000000000001E-3</v>
      </c>
    </row>
    <row r="31" spans="2:5">
      <c r="B31" s="95"/>
      <c r="C31" s="89" t="s">
        <v>1310</v>
      </c>
      <c r="D31" s="93" t="s">
        <v>1311</v>
      </c>
      <c r="E31" s="91">
        <v>3.5000000000000001E-3</v>
      </c>
    </row>
    <row r="32" spans="2:5">
      <c r="B32" s="95"/>
      <c r="C32" s="89"/>
      <c r="D32" s="90" t="s">
        <v>1312</v>
      </c>
      <c r="E32" s="96">
        <f>SUM(E29:E31)</f>
        <v>1.6E-2</v>
      </c>
    </row>
    <row r="33" spans="2:5">
      <c r="B33" s="95"/>
      <c r="C33" s="89"/>
      <c r="D33" s="92"/>
      <c r="E33" s="94"/>
    </row>
    <row r="34" spans="2:5">
      <c r="B34" s="95"/>
      <c r="C34" s="89"/>
      <c r="D34" s="92"/>
      <c r="E34" s="94"/>
    </row>
    <row r="35" spans="2:5">
      <c r="B35" s="95"/>
      <c r="C35" s="89">
        <v>3</v>
      </c>
      <c r="D35" s="90" t="s">
        <v>1313</v>
      </c>
      <c r="E35" s="94"/>
    </row>
    <row r="36" spans="2:5">
      <c r="B36" s="95"/>
      <c r="C36" s="89" t="s">
        <v>1314</v>
      </c>
      <c r="D36" s="93" t="s">
        <v>1315</v>
      </c>
      <c r="E36" s="91">
        <v>0.01</v>
      </c>
    </row>
    <row r="37" spans="2:5">
      <c r="B37" s="95"/>
      <c r="C37" s="89"/>
      <c r="D37" s="90" t="s">
        <v>1312</v>
      </c>
      <c r="E37" s="96">
        <f>E36</f>
        <v>0.01</v>
      </c>
    </row>
    <row r="38" spans="2:5">
      <c r="B38" s="95"/>
      <c r="C38" s="89"/>
      <c r="D38" s="92"/>
      <c r="E38" s="94"/>
    </row>
    <row r="39" spans="2:5">
      <c r="B39" s="95"/>
      <c r="C39" s="89"/>
      <c r="D39" s="92"/>
      <c r="E39" s="94"/>
    </row>
    <row r="40" spans="2:5">
      <c r="B40" s="95"/>
      <c r="C40" s="89">
        <v>4</v>
      </c>
      <c r="D40" s="90" t="s">
        <v>1316</v>
      </c>
      <c r="E40" s="94"/>
    </row>
    <row r="41" spans="2:5">
      <c r="B41" s="95"/>
      <c r="C41" s="89" t="s">
        <v>1317</v>
      </c>
      <c r="D41" s="93" t="s">
        <v>1318</v>
      </c>
      <c r="E41" s="91">
        <v>6.4999999999999997E-3</v>
      </c>
    </row>
    <row r="42" spans="2:5">
      <c r="B42" s="95"/>
      <c r="C42" s="89" t="s">
        <v>1319</v>
      </c>
      <c r="D42" s="93" t="s">
        <v>1320</v>
      </c>
      <c r="E42" s="91">
        <v>0.03</v>
      </c>
    </row>
    <row r="43" spans="2:5">
      <c r="B43" s="95"/>
      <c r="C43" s="89" t="s">
        <v>1321</v>
      </c>
      <c r="D43" s="93" t="s">
        <v>1322</v>
      </c>
      <c r="E43" s="91">
        <v>1.4E-2</v>
      </c>
    </row>
    <row r="44" spans="2:5" ht="25.5">
      <c r="B44" s="95"/>
      <c r="C44" s="89" t="s">
        <v>1323</v>
      </c>
      <c r="D44" s="97" t="s">
        <v>1324</v>
      </c>
      <c r="E44" s="91">
        <v>4.4999999999999998E-2</v>
      </c>
    </row>
    <row r="45" spans="2:5">
      <c r="B45" s="95"/>
      <c r="C45" s="89"/>
      <c r="D45" s="90" t="s">
        <v>1325</v>
      </c>
      <c r="E45" s="96">
        <f>SUM(E41:E44)</f>
        <v>9.5500000000000002E-2</v>
      </c>
    </row>
    <row r="46" spans="2:5">
      <c r="B46" s="95"/>
      <c r="C46" s="89"/>
      <c r="D46" s="92"/>
      <c r="E46" s="94"/>
    </row>
    <row r="47" spans="2:5">
      <c r="B47" s="95"/>
      <c r="C47" s="89"/>
      <c r="D47" s="92"/>
      <c r="E47" s="94"/>
    </row>
    <row r="48" spans="2:5">
      <c r="B48" s="95"/>
      <c r="C48" s="89">
        <v>5</v>
      </c>
      <c r="D48" s="90" t="s">
        <v>1326</v>
      </c>
      <c r="E48" s="94"/>
    </row>
    <row r="49" spans="1:7">
      <c r="A49" s="86"/>
      <c r="B49" s="95"/>
      <c r="C49" s="89" t="s">
        <v>1327</v>
      </c>
      <c r="D49" s="93" t="s">
        <v>1328</v>
      </c>
      <c r="E49" s="91">
        <v>7.0000000000000007E-2</v>
      </c>
      <c r="F49" s="86"/>
      <c r="G49" s="86"/>
    </row>
    <row r="50" spans="1:7">
      <c r="A50" s="86"/>
      <c r="B50" s="95"/>
      <c r="C50" s="89"/>
      <c r="D50" s="90" t="s">
        <v>1312</v>
      </c>
      <c r="E50" s="96">
        <f>E49</f>
        <v>7.0000000000000007E-2</v>
      </c>
      <c r="F50" s="86"/>
      <c r="G50" s="86"/>
    </row>
    <row r="51" spans="1:7">
      <c r="A51" s="86"/>
      <c r="B51" s="98"/>
      <c r="C51" s="99"/>
      <c r="D51" s="100"/>
      <c r="E51" s="101"/>
      <c r="F51" s="86"/>
      <c r="G51" s="86"/>
    </row>
    <row r="52" spans="1:7">
      <c r="A52" s="86"/>
      <c r="B52" s="102"/>
      <c r="C52" s="103"/>
      <c r="D52" s="104"/>
      <c r="E52" s="105"/>
      <c r="F52" s="86"/>
      <c r="G52" s="86"/>
    </row>
    <row r="53" spans="1:7" ht="15.75" customHeight="1">
      <c r="A53" s="86"/>
      <c r="B53" s="212" t="s">
        <v>1329</v>
      </c>
      <c r="C53" s="212"/>
      <c r="D53" s="212"/>
      <c r="E53" s="106">
        <f>(((1+(E25+E32))*(1+E37)*(1+E50))/(1-E45))-1</f>
        <v>0.24402967385295748</v>
      </c>
      <c r="F53" s="107"/>
      <c r="G53" s="86"/>
    </row>
    <row r="54" spans="1:7">
      <c r="A54" s="108"/>
      <c r="B54" s="86"/>
      <c r="C54" s="86"/>
      <c r="D54" s="86"/>
      <c r="E54" s="109" t="s">
        <v>1264</v>
      </c>
      <c r="F54" s="86"/>
      <c r="G54" s="86"/>
    </row>
    <row r="55" spans="1:7">
      <c r="A55" s="110"/>
      <c r="B55" s="86"/>
      <c r="C55" s="86"/>
      <c r="D55" s="86"/>
      <c r="E55" s="86"/>
      <c r="F55" s="86"/>
      <c r="G55" s="86"/>
    </row>
    <row r="56" spans="1:7">
      <c r="A56" s="86"/>
      <c r="B56" s="86"/>
      <c r="C56" s="86"/>
      <c r="D56" s="213" t="s">
        <v>1330</v>
      </c>
      <c r="E56" s="213"/>
      <c r="F56" s="213"/>
      <c r="G56" s="213"/>
    </row>
    <row r="57" spans="1:7">
      <c r="A57" s="86"/>
      <c r="B57" s="86"/>
      <c r="C57" s="86"/>
      <c r="D57" s="213" t="s">
        <v>1331</v>
      </c>
      <c r="E57" s="213"/>
      <c r="F57" s="213"/>
      <c r="G57" s="213"/>
    </row>
    <row r="58" spans="1:7">
      <c r="A58" s="86"/>
      <c r="B58" s="86"/>
      <c r="C58" s="86"/>
      <c r="D58" s="213" t="s">
        <v>1270</v>
      </c>
      <c r="E58" s="213"/>
      <c r="F58" s="213"/>
      <c r="G58" s="213"/>
    </row>
  </sheetData>
  <mergeCells count="8">
    <mergeCell ref="D56:G56"/>
    <mergeCell ref="D57:G57"/>
    <mergeCell ref="D58:G58"/>
    <mergeCell ref="B3:E3"/>
    <mergeCell ref="B4:D6"/>
    <mergeCell ref="E4:E6"/>
    <mergeCell ref="D9:E9"/>
    <mergeCell ref="B53:D53"/>
  </mergeCells>
  <pageMargins left="0.51180555555555496" right="0" top="0.78749999999999998" bottom="0.78749999999999998" header="0.51180555555555496" footer="0.51180555555555496"/>
  <pageSetup paperSize="9" scale="85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62"/>
  <sheetViews>
    <sheetView tabSelected="1" zoomScaleNormal="100" workbookViewId="0"/>
  </sheetViews>
  <sheetFormatPr defaultColWidth="8.5703125" defaultRowHeight="15"/>
  <cols>
    <col min="1" max="1" width="6.7109375" customWidth="1"/>
    <col min="2" max="2" width="53.5703125" customWidth="1"/>
    <col min="3" max="3" width="13.28515625" customWidth="1"/>
    <col min="4" max="4" width="1.7109375" customWidth="1"/>
    <col min="6" max="6" width="10.7109375" customWidth="1"/>
    <col min="7" max="7" width="1.85546875" customWidth="1"/>
    <col min="9" max="9" width="10.28515625" customWidth="1"/>
    <col min="10" max="10" width="1.85546875" customWidth="1"/>
    <col min="12" max="12" width="10.5703125" customWidth="1"/>
    <col min="13" max="13" width="1.42578125" customWidth="1"/>
    <col min="15" max="15" width="10.140625" customWidth="1"/>
    <col min="16" max="16" width="1.28515625" customWidth="1"/>
    <col min="18" max="18" width="10.85546875" customWidth="1"/>
    <col min="20" max="20" width="10.140625" customWidth="1"/>
  </cols>
  <sheetData>
    <row r="1" spans="1:20">
      <c r="A1" s="111"/>
      <c r="B1" s="112" t="s">
        <v>0</v>
      </c>
      <c r="C1" s="113"/>
      <c r="D1" s="113"/>
      <c r="E1" s="114"/>
      <c r="F1" s="115"/>
      <c r="G1" s="115"/>
      <c r="H1" s="116"/>
      <c r="I1" s="117"/>
      <c r="J1" s="117"/>
      <c r="K1" s="118"/>
      <c r="L1" s="119"/>
      <c r="M1" s="119"/>
      <c r="N1" s="120"/>
      <c r="O1" s="120"/>
      <c r="P1" s="120"/>
      <c r="Q1" s="120"/>
      <c r="R1" s="120"/>
    </row>
    <row r="2" spans="1:20">
      <c r="A2" s="111"/>
      <c r="B2" s="112" t="s">
        <v>1</v>
      </c>
      <c r="C2" s="121"/>
      <c r="D2" s="121"/>
      <c r="E2" s="114"/>
      <c r="F2" s="115"/>
      <c r="G2" s="115"/>
      <c r="H2" s="116"/>
      <c r="I2" s="120"/>
      <c r="J2" s="120"/>
      <c r="K2" s="122"/>
      <c r="L2" s="123"/>
      <c r="M2" s="124"/>
      <c r="N2" s="120"/>
      <c r="O2" s="120"/>
      <c r="P2" s="120"/>
      <c r="Q2" s="120"/>
      <c r="R2" s="120"/>
    </row>
    <row r="3" spans="1:20">
      <c r="A3" s="111"/>
      <c r="B3" s="112" t="s">
        <v>2</v>
      </c>
      <c r="C3" s="121"/>
      <c r="D3" s="121"/>
      <c r="E3" s="114"/>
      <c r="F3" s="115"/>
      <c r="G3" s="115"/>
      <c r="H3" s="116"/>
      <c r="I3" s="117"/>
      <c r="J3" s="117"/>
      <c r="K3" s="122"/>
      <c r="L3" s="123"/>
      <c r="M3" s="124"/>
      <c r="N3" s="120"/>
      <c r="O3" s="120"/>
      <c r="P3" s="120"/>
      <c r="Q3" s="120"/>
      <c r="R3" s="120"/>
    </row>
    <row r="4" spans="1:20">
      <c r="A4" s="111"/>
      <c r="B4" s="112" t="s">
        <v>3</v>
      </c>
      <c r="C4" s="121"/>
      <c r="D4" s="121"/>
      <c r="E4" s="114"/>
      <c r="F4" s="115"/>
      <c r="G4" s="115"/>
      <c r="H4" s="125"/>
      <c r="I4" s="117"/>
      <c r="J4" s="117"/>
      <c r="K4" s="126"/>
      <c r="L4" s="123"/>
      <c r="M4" s="124"/>
      <c r="N4" s="120"/>
      <c r="O4" s="120"/>
      <c r="P4" s="120"/>
      <c r="Q4" s="120"/>
      <c r="R4" s="120"/>
    </row>
    <row r="5" spans="1:20">
      <c r="A5" s="111"/>
      <c r="B5" s="127"/>
      <c r="C5" s="128" t="s">
        <v>1332</v>
      </c>
      <c r="D5" s="128"/>
      <c r="E5" s="114"/>
      <c r="F5" s="115"/>
      <c r="G5" s="115"/>
      <c r="H5" s="125"/>
      <c r="I5" s="117"/>
      <c r="J5" s="117"/>
      <c r="K5" s="126"/>
      <c r="L5" s="123"/>
      <c r="M5" s="124"/>
      <c r="N5" s="120"/>
      <c r="O5" s="120"/>
      <c r="P5" s="120"/>
      <c r="Q5" s="120"/>
      <c r="R5" s="120"/>
    </row>
    <row r="6" spans="1:20" ht="15" customHeight="1">
      <c r="A6" s="129"/>
      <c r="B6" s="214" t="s">
        <v>1333</v>
      </c>
      <c r="C6" s="214"/>
      <c r="D6" s="214"/>
      <c r="E6" s="214"/>
      <c r="F6" s="214"/>
      <c r="G6" s="130"/>
      <c r="H6" s="215"/>
      <c r="I6" s="215"/>
      <c r="J6" s="215"/>
      <c r="K6" s="215"/>
      <c r="L6" s="215"/>
      <c r="M6" s="215"/>
      <c r="N6" s="120"/>
      <c r="O6" s="120"/>
      <c r="P6" s="120"/>
      <c r="Q6" s="120"/>
      <c r="R6" s="120"/>
    </row>
    <row r="7" spans="1:20" ht="15" customHeight="1">
      <c r="A7" s="129"/>
      <c r="B7" s="214" t="s">
        <v>1334</v>
      </c>
      <c r="C7" s="214"/>
      <c r="D7" s="214"/>
      <c r="E7" s="214"/>
      <c r="F7" s="214"/>
      <c r="G7" s="214"/>
      <c r="H7" s="214"/>
      <c r="I7" s="214"/>
      <c r="J7" s="130"/>
      <c r="K7" s="214"/>
      <c r="L7" s="214"/>
      <c r="M7" s="214"/>
      <c r="N7" s="120"/>
      <c r="O7" s="120"/>
      <c r="P7" s="120"/>
      <c r="Q7" s="120"/>
      <c r="R7" s="120"/>
    </row>
    <row r="8" spans="1:20">
      <c r="A8" s="120"/>
      <c r="B8" s="120"/>
      <c r="C8" s="131"/>
      <c r="D8" s="131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</row>
    <row r="9" spans="1:20">
      <c r="A9" s="132" t="s">
        <v>1335</v>
      </c>
      <c r="B9" s="133" t="s">
        <v>1336</v>
      </c>
      <c r="C9" s="134" t="s">
        <v>1337</v>
      </c>
      <c r="D9" s="135"/>
      <c r="E9" s="216" t="s">
        <v>1338</v>
      </c>
      <c r="F9" s="216"/>
      <c r="G9" s="136"/>
      <c r="H9" s="216" t="s">
        <v>1339</v>
      </c>
      <c r="I9" s="216"/>
      <c r="J9" s="136"/>
      <c r="K9" s="216" t="s">
        <v>1340</v>
      </c>
      <c r="L9" s="216"/>
      <c r="M9" s="137"/>
      <c r="N9" s="216" t="s">
        <v>1341</v>
      </c>
      <c r="O9" s="216"/>
      <c r="P9" s="120"/>
      <c r="Q9" s="216" t="s">
        <v>1342</v>
      </c>
      <c r="R9" s="216"/>
    </row>
    <row r="10" spans="1:20">
      <c r="A10" s="138"/>
      <c r="B10" s="139"/>
      <c r="C10" s="140"/>
      <c r="D10" s="141"/>
      <c r="E10" s="142" t="s">
        <v>1343</v>
      </c>
      <c r="F10" s="143" t="s">
        <v>1344</v>
      </c>
      <c r="G10" s="144"/>
      <c r="H10" s="142" t="s">
        <v>1343</v>
      </c>
      <c r="I10" s="143" t="s">
        <v>1344</v>
      </c>
      <c r="J10" s="144"/>
      <c r="K10" s="142" t="s">
        <v>1343</v>
      </c>
      <c r="L10" s="143" t="s">
        <v>1344</v>
      </c>
      <c r="M10" s="137"/>
      <c r="N10" s="142" t="s">
        <v>1343</v>
      </c>
      <c r="O10" s="143" t="s">
        <v>1344</v>
      </c>
      <c r="P10" s="120"/>
      <c r="Q10" s="142" t="s">
        <v>1343</v>
      </c>
      <c r="R10" s="143" t="s">
        <v>1344</v>
      </c>
    </row>
    <row r="11" spans="1:20">
      <c r="A11" s="145" t="s">
        <v>1345</v>
      </c>
      <c r="B11" s="146" t="s">
        <v>23</v>
      </c>
      <c r="C11" s="147">
        <f>SUM(C12:C13)</f>
        <v>40594.879999999997</v>
      </c>
      <c r="D11" s="148"/>
      <c r="E11" s="149"/>
      <c r="F11" s="150"/>
      <c r="G11" s="151"/>
      <c r="H11" s="152"/>
      <c r="I11" s="150"/>
      <c r="J11" s="151"/>
      <c r="K11" s="152"/>
      <c r="L11" s="150"/>
      <c r="M11" s="153"/>
      <c r="N11" s="149"/>
      <c r="O11" s="154"/>
      <c r="P11" s="155"/>
      <c r="Q11" s="149"/>
      <c r="R11" s="154"/>
    </row>
    <row r="12" spans="1:20">
      <c r="A12" s="156" t="s">
        <v>24</v>
      </c>
      <c r="B12" s="157" t="s">
        <v>1346</v>
      </c>
      <c r="C12" s="158">
        <f>'PLANILHA ORÇAMENTÁRIA'!L15</f>
        <v>9070.31</v>
      </c>
      <c r="D12" s="159"/>
      <c r="E12" s="160">
        <v>0.25</v>
      </c>
      <c r="F12" s="161">
        <f>E12*C12</f>
        <v>2267.5774999999999</v>
      </c>
      <c r="G12" s="162"/>
      <c r="H12" s="160">
        <v>0.35</v>
      </c>
      <c r="I12" s="161">
        <f>H12*C12</f>
        <v>3174.6084999999998</v>
      </c>
      <c r="J12" s="162"/>
      <c r="K12" s="160">
        <v>0.25</v>
      </c>
      <c r="L12" s="161">
        <f>K12*C12</f>
        <v>2267.5774999999999</v>
      </c>
      <c r="M12" s="163"/>
      <c r="N12" s="160">
        <v>0.15</v>
      </c>
      <c r="O12" s="161">
        <f>N12*C12</f>
        <v>1360.5464999999999</v>
      </c>
      <c r="P12" s="121"/>
      <c r="Q12" s="164"/>
      <c r="R12" s="165"/>
      <c r="T12" s="166">
        <f>F12+I12+L12+O12</f>
        <v>9070.31</v>
      </c>
    </row>
    <row r="13" spans="1:20">
      <c r="A13" s="156" t="s">
        <v>1347</v>
      </c>
      <c r="B13" s="157" t="s">
        <v>1348</v>
      </c>
      <c r="C13" s="158">
        <f>'PLANILHA ORÇAMENTÁRIA'!L21</f>
        <v>31524.57</v>
      </c>
      <c r="D13" s="159"/>
      <c r="E13" s="160">
        <v>0.18</v>
      </c>
      <c r="F13" s="161">
        <f>E13*C13</f>
        <v>5674.4225999999999</v>
      </c>
      <c r="G13" s="162"/>
      <c r="H13" s="160">
        <v>0.33</v>
      </c>
      <c r="I13" s="161">
        <f>H13*C13</f>
        <v>10403.108100000001</v>
      </c>
      <c r="J13" s="162"/>
      <c r="K13" s="160">
        <v>0.34</v>
      </c>
      <c r="L13" s="161">
        <f>K13*C13</f>
        <v>10718.353800000001</v>
      </c>
      <c r="M13" s="163"/>
      <c r="N13" s="160">
        <v>0.15</v>
      </c>
      <c r="O13" s="161">
        <f>N13*C13</f>
        <v>4728.6854999999996</v>
      </c>
      <c r="P13" s="121"/>
      <c r="Q13" s="164"/>
      <c r="R13" s="165"/>
      <c r="T13" s="166">
        <f>F13+I13+L13+O13</f>
        <v>31524.57</v>
      </c>
    </row>
    <row r="14" spans="1:20">
      <c r="A14" s="167" t="s">
        <v>1349</v>
      </c>
      <c r="B14" s="168" t="s">
        <v>58</v>
      </c>
      <c r="C14" s="169">
        <f>SUM(C15:C16)</f>
        <v>55504.17</v>
      </c>
      <c r="D14" s="170"/>
      <c r="E14" s="171"/>
      <c r="F14" s="172"/>
      <c r="G14" s="173"/>
      <c r="H14" s="171"/>
      <c r="I14" s="172"/>
      <c r="J14" s="173"/>
      <c r="K14" s="171"/>
      <c r="L14" s="172"/>
      <c r="M14" s="174"/>
      <c r="N14" s="175"/>
      <c r="O14" s="176"/>
      <c r="P14" s="155"/>
      <c r="Q14" s="175"/>
      <c r="R14" s="176"/>
    </row>
    <row r="15" spans="1:20">
      <c r="A15" s="177" t="s">
        <v>1350</v>
      </c>
      <c r="B15" s="178" t="s">
        <v>1351</v>
      </c>
      <c r="C15" s="158">
        <f>'PLANILHA ORÇAMENTÁRIA'!L25</f>
        <v>11828.489999999998</v>
      </c>
      <c r="D15" s="159"/>
      <c r="E15" s="160">
        <v>0.25</v>
      </c>
      <c r="F15" s="161">
        <f>E15*C15</f>
        <v>2957.1224999999995</v>
      </c>
      <c r="G15" s="162"/>
      <c r="H15" s="160">
        <v>0.75</v>
      </c>
      <c r="I15" s="161">
        <f>H15*C15</f>
        <v>8871.3674999999985</v>
      </c>
      <c r="J15" s="162"/>
      <c r="K15" s="160"/>
      <c r="L15" s="161"/>
      <c r="M15" s="163"/>
      <c r="N15" s="164"/>
      <c r="O15" s="165"/>
      <c r="P15" s="179"/>
      <c r="Q15" s="164"/>
      <c r="R15" s="165"/>
      <c r="T15" s="166">
        <f>F15+I15</f>
        <v>11828.489999999998</v>
      </c>
    </row>
    <row r="16" spans="1:20">
      <c r="A16" s="177" t="s">
        <v>1352</v>
      </c>
      <c r="B16" s="178" t="s">
        <v>1353</v>
      </c>
      <c r="C16" s="158">
        <f>'PLANILHA ORÇAMENTÁRIA'!L40</f>
        <v>43675.68</v>
      </c>
      <c r="D16" s="159"/>
      <c r="E16" s="160">
        <v>0.15</v>
      </c>
      <c r="F16" s="161">
        <f>E16*C16</f>
        <v>6551.3519999999999</v>
      </c>
      <c r="G16" s="162"/>
      <c r="H16" s="160">
        <v>0.85</v>
      </c>
      <c r="I16" s="161">
        <f>H16*C16</f>
        <v>37124.328000000001</v>
      </c>
      <c r="J16" s="162"/>
      <c r="K16" s="160"/>
      <c r="L16" s="161"/>
      <c r="M16" s="163"/>
      <c r="N16" s="164"/>
      <c r="O16" s="165"/>
      <c r="P16" s="179"/>
      <c r="Q16" s="164"/>
      <c r="R16" s="165"/>
      <c r="T16" s="166">
        <f>F16+I16</f>
        <v>43675.68</v>
      </c>
    </row>
    <row r="17" spans="1:20" ht="25.5">
      <c r="A17" s="167" t="s">
        <v>1354</v>
      </c>
      <c r="B17" s="168" t="s">
        <v>1355</v>
      </c>
      <c r="C17" s="147">
        <f>SUM(C18:C32)</f>
        <v>226176.70000000004</v>
      </c>
      <c r="D17" s="148"/>
      <c r="E17" s="171"/>
      <c r="F17" s="172"/>
      <c r="G17" s="173"/>
      <c r="H17" s="171"/>
      <c r="I17" s="172"/>
      <c r="J17" s="173"/>
      <c r="K17" s="171"/>
      <c r="L17" s="172"/>
      <c r="M17" s="174"/>
      <c r="N17" s="175"/>
      <c r="O17" s="176"/>
      <c r="P17" s="155"/>
      <c r="Q17" s="175"/>
      <c r="R17" s="176"/>
    </row>
    <row r="18" spans="1:20">
      <c r="A18" s="177" t="s">
        <v>139</v>
      </c>
      <c r="B18" s="178" t="s">
        <v>140</v>
      </c>
      <c r="C18" s="158">
        <f>'PLANILHA ORÇAMENTÁRIA'!L52</f>
        <v>7232.82</v>
      </c>
      <c r="D18" s="159"/>
      <c r="E18" s="160">
        <v>1</v>
      </c>
      <c r="F18" s="161">
        <f>E18*C$18</f>
        <v>7232.82</v>
      </c>
      <c r="G18" s="162"/>
      <c r="H18" s="160"/>
      <c r="I18" s="161"/>
      <c r="J18" s="162"/>
      <c r="K18" s="160"/>
      <c r="L18" s="161"/>
      <c r="M18" s="163"/>
      <c r="N18" s="164"/>
      <c r="O18" s="165"/>
      <c r="P18" s="179"/>
      <c r="Q18" s="164"/>
      <c r="R18" s="165"/>
      <c r="T18" s="166">
        <f>F18</f>
        <v>7232.82</v>
      </c>
    </row>
    <row r="19" spans="1:20">
      <c r="A19" s="177" t="s">
        <v>204</v>
      </c>
      <c r="B19" s="178" t="s">
        <v>205</v>
      </c>
      <c r="C19" s="158">
        <f>'PLANILHA ORÇAMENTÁRIA'!L74</f>
        <v>19979.099999999999</v>
      </c>
      <c r="D19" s="159"/>
      <c r="E19" s="160">
        <v>0.3</v>
      </c>
      <c r="F19" s="161">
        <f>E19*C19</f>
        <v>5993.73</v>
      </c>
      <c r="G19" s="162"/>
      <c r="H19" s="160">
        <v>0.55000000000000004</v>
      </c>
      <c r="I19" s="161">
        <f t="shared" ref="I19:I24" si="0">H19*C19</f>
        <v>10988.504999999999</v>
      </c>
      <c r="J19" s="162"/>
      <c r="K19" s="160">
        <v>0.15</v>
      </c>
      <c r="L19" s="161">
        <f>K19*C19</f>
        <v>2996.8649999999998</v>
      </c>
      <c r="M19" s="163"/>
      <c r="N19" s="164"/>
      <c r="O19" s="165"/>
      <c r="P19" s="179"/>
      <c r="Q19" s="164"/>
      <c r="R19" s="165"/>
      <c r="T19" s="166">
        <f>F19+I19+L19</f>
        <v>19979.099999999999</v>
      </c>
    </row>
    <row r="20" spans="1:20" ht="38.25">
      <c r="A20" s="177" t="s">
        <v>255</v>
      </c>
      <c r="B20" s="178" t="s">
        <v>1356</v>
      </c>
      <c r="C20" s="158">
        <f>'PLANILHA ORÇAMENTÁRIA'!L91</f>
        <v>4781.54</v>
      </c>
      <c r="D20" s="159"/>
      <c r="E20" s="160">
        <v>0.25</v>
      </c>
      <c r="F20" s="161">
        <f>E20*C20</f>
        <v>1195.385</v>
      </c>
      <c r="G20" s="162"/>
      <c r="H20" s="160">
        <v>0.75</v>
      </c>
      <c r="I20" s="161">
        <f t="shared" si="0"/>
        <v>3586.1549999999997</v>
      </c>
      <c r="J20" s="162"/>
      <c r="K20" s="160"/>
      <c r="L20" s="161"/>
      <c r="M20" s="163"/>
      <c r="N20" s="164"/>
      <c r="O20" s="165"/>
      <c r="P20" s="179"/>
      <c r="Q20" s="164"/>
      <c r="R20" s="165"/>
      <c r="T20" s="166">
        <f>F20+I20</f>
        <v>4781.54</v>
      </c>
    </row>
    <row r="21" spans="1:20">
      <c r="A21" s="177" t="s">
        <v>272</v>
      </c>
      <c r="B21" s="178" t="s">
        <v>273</v>
      </c>
      <c r="C21" s="158">
        <f>'PLANILHA ORÇAMENTÁRIA'!L97</f>
        <v>474.93999999999994</v>
      </c>
      <c r="D21" s="159"/>
      <c r="E21" s="160"/>
      <c r="F21" s="161"/>
      <c r="G21" s="162"/>
      <c r="H21" s="160">
        <v>1</v>
      </c>
      <c r="I21" s="161">
        <f t="shared" si="0"/>
        <v>474.93999999999994</v>
      </c>
      <c r="J21" s="162"/>
      <c r="K21" s="160"/>
      <c r="L21" s="161"/>
      <c r="M21" s="163"/>
      <c r="N21" s="164"/>
      <c r="O21" s="165"/>
      <c r="P21" s="179"/>
      <c r="Q21" s="164"/>
      <c r="R21" s="165"/>
      <c r="T21" s="166">
        <f>I21</f>
        <v>474.93999999999994</v>
      </c>
    </row>
    <row r="22" spans="1:20">
      <c r="A22" s="177" t="s">
        <v>282</v>
      </c>
      <c r="B22" s="178" t="s">
        <v>1357</v>
      </c>
      <c r="C22" s="158">
        <f>'PLANILHA ORÇAMENTÁRIA'!L101</f>
        <v>55773.100000000013</v>
      </c>
      <c r="D22" s="159"/>
      <c r="E22" s="160"/>
      <c r="F22" s="161"/>
      <c r="G22" s="162"/>
      <c r="H22" s="160">
        <v>0.75</v>
      </c>
      <c r="I22" s="161">
        <f t="shared" si="0"/>
        <v>41829.825000000012</v>
      </c>
      <c r="J22" s="162"/>
      <c r="K22" s="160">
        <v>0.25</v>
      </c>
      <c r="L22" s="161">
        <f t="shared" ref="L22:L28" si="1">K22*C22</f>
        <v>13943.275000000003</v>
      </c>
      <c r="M22" s="163"/>
      <c r="N22" s="164"/>
      <c r="O22" s="165"/>
      <c r="P22" s="179"/>
      <c r="Q22" s="164"/>
      <c r="R22" s="165"/>
      <c r="T22" s="166">
        <f>I22+L22</f>
        <v>55773.100000000013</v>
      </c>
    </row>
    <row r="23" spans="1:20">
      <c r="A23" s="177" t="s">
        <v>312</v>
      </c>
      <c r="B23" s="178" t="s">
        <v>1358</v>
      </c>
      <c r="C23" s="158">
        <f>'PLANILHA ORÇAMENTÁRIA'!L111</f>
        <v>5116.72</v>
      </c>
      <c r="D23" s="159"/>
      <c r="E23" s="160"/>
      <c r="F23" s="161"/>
      <c r="G23" s="162"/>
      <c r="H23" s="160">
        <v>0.25</v>
      </c>
      <c r="I23" s="161">
        <f t="shared" si="0"/>
        <v>1279.18</v>
      </c>
      <c r="J23" s="162"/>
      <c r="K23" s="160">
        <v>0.75</v>
      </c>
      <c r="L23" s="161">
        <f t="shared" si="1"/>
        <v>3837.54</v>
      </c>
      <c r="M23" s="163"/>
      <c r="N23" s="164"/>
      <c r="O23" s="165"/>
      <c r="P23" s="179"/>
      <c r="Q23" s="164"/>
      <c r="R23" s="165"/>
      <c r="T23" s="166">
        <f>I23+L23</f>
        <v>5116.72</v>
      </c>
    </row>
    <row r="24" spans="1:20">
      <c r="A24" s="177" t="s">
        <v>327</v>
      </c>
      <c r="B24" s="178" t="s">
        <v>328</v>
      </c>
      <c r="C24" s="158">
        <f>'PLANILHA ORÇAMENTÁRIA'!L117</f>
        <v>33883.550000000003</v>
      </c>
      <c r="D24" s="159"/>
      <c r="E24" s="160"/>
      <c r="F24" s="161"/>
      <c r="G24" s="162"/>
      <c r="H24" s="160">
        <v>0.1</v>
      </c>
      <c r="I24" s="161">
        <f t="shared" si="0"/>
        <v>3388.3550000000005</v>
      </c>
      <c r="J24" s="162"/>
      <c r="K24" s="160">
        <v>0.5</v>
      </c>
      <c r="L24" s="161">
        <f t="shared" si="1"/>
        <v>16941.775000000001</v>
      </c>
      <c r="M24" s="163"/>
      <c r="N24" s="160">
        <v>0.4</v>
      </c>
      <c r="O24" s="161">
        <f>N24*C24</f>
        <v>13553.420000000002</v>
      </c>
      <c r="P24" s="179"/>
      <c r="Q24" s="164"/>
      <c r="R24" s="165"/>
      <c r="T24" s="166">
        <f>I24+L24+O24</f>
        <v>33883.550000000003</v>
      </c>
    </row>
    <row r="25" spans="1:20">
      <c r="A25" s="177" t="s">
        <v>389</v>
      </c>
      <c r="B25" s="178" t="s">
        <v>1359</v>
      </c>
      <c r="C25" s="158">
        <f>'PLANILHA ORÇAMENTÁRIA'!L138</f>
        <v>7493.26</v>
      </c>
      <c r="D25" s="159"/>
      <c r="E25" s="160"/>
      <c r="F25" s="161"/>
      <c r="G25" s="162"/>
      <c r="H25" s="160"/>
      <c r="I25" s="161"/>
      <c r="J25" s="162"/>
      <c r="K25" s="160">
        <v>0.4</v>
      </c>
      <c r="L25" s="161">
        <f t="shared" si="1"/>
        <v>2997.3040000000001</v>
      </c>
      <c r="M25" s="163"/>
      <c r="N25" s="160">
        <v>0.6</v>
      </c>
      <c r="O25" s="161">
        <f>N25*C25</f>
        <v>4495.9560000000001</v>
      </c>
      <c r="P25" s="179"/>
      <c r="Q25" s="164"/>
      <c r="R25" s="165"/>
      <c r="T25" s="166">
        <f>L25+O25</f>
        <v>7493.26</v>
      </c>
    </row>
    <row r="26" spans="1:20">
      <c r="A26" s="177" t="s">
        <v>450</v>
      </c>
      <c r="B26" s="178" t="s">
        <v>1360</v>
      </c>
      <c r="C26" s="158">
        <f>'PLANILHA ORÇAMENTÁRIA'!L159</f>
        <v>2813.51</v>
      </c>
      <c r="D26" s="159"/>
      <c r="E26" s="160"/>
      <c r="F26" s="161"/>
      <c r="G26" s="162"/>
      <c r="H26" s="160"/>
      <c r="I26" s="161"/>
      <c r="J26" s="162"/>
      <c r="K26" s="160">
        <v>1</v>
      </c>
      <c r="L26" s="161">
        <f t="shared" si="1"/>
        <v>2813.51</v>
      </c>
      <c r="M26" s="163"/>
      <c r="N26" s="160"/>
      <c r="O26" s="165"/>
      <c r="P26" s="179"/>
      <c r="Q26" s="164"/>
      <c r="R26" s="165"/>
      <c r="T26" s="166">
        <f>L26</f>
        <v>2813.51</v>
      </c>
    </row>
    <row r="27" spans="1:20">
      <c r="A27" s="177" t="s">
        <v>455</v>
      </c>
      <c r="B27" s="178" t="s">
        <v>456</v>
      </c>
      <c r="C27" s="158">
        <f>'PLANILHA ORÇAMENTÁRIA'!L161</f>
        <v>9519.9500000000007</v>
      </c>
      <c r="D27" s="159"/>
      <c r="E27" s="160"/>
      <c r="F27" s="161"/>
      <c r="G27" s="162"/>
      <c r="H27" s="160">
        <v>0.3</v>
      </c>
      <c r="I27" s="161">
        <f>H27*C27</f>
        <v>2855.9850000000001</v>
      </c>
      <c r="J27" s="162"/>
      <c r="K27" s="160">
        <v>0.7</v>
      </c>
      <c r="L27" s="161">
        <f t="shared" si="1"/>
        <v>6663.9650000000001</v>
      </c>
      <c r="M27" s="163"/>
      <c r="N27" s="160"/>
      <c r="O27" s="165"/>
      <c r="P27" s="179"/>
      <c r="Q27" s="164"/>
      <c r="R27" s="165"/>
      <c r="T27" s="166">
        <f>I27+L27</f>
        <v>9519.9500000000007</v>
      </c>
    </row>
    <row r="28" spans="1:20">
      <c r="A28" s="177" t="s">
        <v>490</v>
      </c>
      <c r="B28" s="178" t="s">
        <v>491</v>
      </c>
      <c r="C28" s="158">
        <f>'PLANILHA ORÇAMENTÁRIA'!L173</f>
        <v>8624.43</v>
      </c>
      <c r="D28" s="159"/>
      <c r="E28" s="160"/>
      <c r="F28" s="161"/>
      <c r="G28" s="162"/>
      <c r="H28" s="160"/>
      <c r="I28" s="161"/>
      <c r="J28" s="162"/>
      <c r="K28" s="160">
        <v>1</v>
      </c>
      <c r="L28" s="161">
        <f t="shared" si="1"/>
        <v>8624.43</v>
      </c>
      <c r="M28" s="163"/>
      <c r="N28" s="160"/>
      <c r="O28" s="165"/>
      <c r="P28" s="179"/>
      <c r="Q28" s="164"/>
      <c r="R28" s="165"/>
      <c r="T28" s="166">
        <f>L28</f>
        <v>8624.43</v>
      </c>
    </row>
    <row r="29" spans="1:20">
      <c r="A29" s="177" t="s">
        <v>510</v>
      </c>
      <c r="B29" s="178" t="s">
        <v>1361</v>
      </c>
      <c r="C29" s="158">
        <f>'PLANILHA ORÇAMENTÁRIA'!L180</f>
        <v>49427.920000000006</v>
      </c>
      <c r="D29" s="159"/>
      <c r="E29" s="160"/>
      <c r="F29" s="161"/>
      <c r="G29" s="162"/>
      <c r="H29" s="160"/>
      <c r="I29" s="161"/>
      <c r="J29" s="162"/>
      <c r="K29" s="160"/>
      <c r="L29" s="161"/>
      <c r="M29" s="163"/>
      <c r="N29" s="160">
        <v>1</v>
      </c>
      <c r="O29" s="161">
        <f>N29*C29</f>
        <v>49427.920000000006</v>
      </c>
      <c r="P29" s="179"/>
      <c r="Q29" s="164"/>
      <c r="R29" s="165"/>
      <c r="T29" s="166">
        <f>O29</f>
        <v>49427.920000000006</v>
      </c>
    </row>
    <row r="30" spans="1:20">
      <c r="A30" s="177" t="s">
        <v>718</v>
      </c>
      <c r="B30" s="178" t="s">
        <v>1362</v>
      </c>
      <c r="C30" s="158">
        <f>'PLANILHA ORÇAMENTÁRIA'!L251</f>
        <v>13664.000000000005</v>
      </c>
      <c r="D30" s="159"/>
      <c r="E30" s="160">
        <v>0.1</v>
      </c>
      <c r="F30" s="161">
        <f>E30*C30</f>
        <v>1366.4000000000005</v>
      </c>
      <c r="G30" s="162"/>
      <c r="H30" s="160">
        <v>0.3</v>
      </c>
      <c r="I30" s="161">
        <f>H30*C30</f>
        <v>4099.2000000000016</v>
      </c>
      <c r="J30" s="162"/>
      <c r="K30" s="160">
        <v>0.45</v>
      </c>
      <c r="L30" s="161">
        <f>K30*C30</f>
        <v>6148.8000000000029</v>
      </c>
      <c r="M30" s="163"/>
      <c r="N30" s="160">
        <v>0.15</v>
      </c>
      <c r="O30" s="161">
        <f>N30*C30</f>
        <v>2049.6000000000008</v>
      </c>
      <c r="P30" s="179"/>
      <c r="Q30" s="164"/>
      <c r="R30" s="165"/>
      <c r="T30" s="166">
        <f>F30+I30+L30+O30</f>
        <v>13664.000000000005</v>
      </c>
    </row>
    <row r="31" spans="1:20" ht="25.5">
      <c r="A31" s="177" t="s">
        <v>785</v>
      </c>
      <c r="B31" s="178" t="s">
        <v>1363</v>
      </c>
      <c r="C31" s="158">
        <f>'PLANILHA ORÇAMENTÁRIA'!L285</f>
        <v>5653.7099999999991</v>
      </c>
      <c r="D31" s="159"/>
      <c r="E31" s="160">
        <v>0.1</v>
      </c>
      <c r="F31" s="161">
        <f>E31*C31</f>
        <v>565.37099999999998</v>
      </c>
      <c r="G31" s="162"/>
      <c r="H31" s="160">
        <v>0.3</v>
      </c>
      <c r="I31" s="161">
        <f>H31*C31</f>
        <v>1696.1129999999996</v>
      </c>
      <c r="J31" s="162"/>
      <c r="K31" s="160">
        <v>0.45</v>
      </c>
      <c r="L31" s="161">
        <f>K31*C31</f>
        <v>2544.1694999999995</v>
      </c>
      <c r="M31" s="163"/>
      <c r="N31" s="160">
        <v>0.15</v>
      </c>
      <c r="O31" s="161">
        <f>N31*C31</f>
        <v>848.0564999999998</v>
      </c>
      <c r="P31" s="179"/>
      <c r="Q31" s="164"/>
      <c r="R31" s="165"/>
      <c r="T31" s="166">
        <f>I31+L31+O31+F31</f>
        <v>5653.7099999999991</v>
      </c>
    </row>
    <row r="32" spans="1:20">
      <c r="A32" s="177" t="s">
        <v>878</v>
      </c>
      <c r="B32" s="178" t="s">
        <v>879</v>
      </c>
      <c r="C32" s="158">
        <f>'PLANILHA ORÇAMENTÁRIA'!L317</f>
        <v>1738.15</v>
      </c>
      <c r="D32" s="159"/>
      <c r="E32" s="160"/>
      <c r="F32" s="161"/>
      <c r="G32" s="162"/>
      <c r="H32" s="160">
        <v>0.1</v>
      </c>
      <c r="I32" s="161">
        <f>H32*C32</f>
        <v>173.81500000000003</v>
      </c>
      <c r="J32" s="162"/>
      <c r="K32" s="160"/>
      <c r="L32" s="161"/>
      <c r="M32" s="163"/>
      <c r="N32" s="160">
        <v>0.9</v>
      </c>
      <c r="O32" s="161">
        <f>N32*C32</f>
        <v>1564.335</v>
      </c>
      <c r="P32" s="179"/>
      <c r="Q32" s="164"/>
      <c r="R32" s="165"/>
      <c r="T32" s="166">
        <f>I32+O32</f>
        <v>1738.15</v>
      </c>
    </row>
    <row r="33" spans="1:20">
      <c r="A33" s="167" t="s">
        <v>1364</v>
      </c>
      <c r="B33" s="168" t="s">
        <v>1365</v>
      </c>
      <c r="C33" s="147">
        <f>SUM(C34:C40)</f>
        <v>36770.060000000005</v>
      </c>
      <c r="D33" s="148"/>
      <c r="E33" s="171"/>
      <c r="F33" s="172"/>
      <c r="G33" s="173"/>
      <c r="H33" s="171"/>
      <c r="I33" s="172"/>
      <c r="J33" s="173"/>
      <c r="K33" s="171"/>
      <c r="L33" s="172"/>
      <c r="M33" s="174"/>
      <c r="N33" s="175"/>
      <c r="O33" s="176"/>
      <c r="P33" s="155"/>
      <c r="Q33" s="175"/>
      <c r="R33" s="176"/>
    </row>
    <row r="34" spans="1:20">
      <c r="A34" s="177" t="s">
        <v>1366</v>
      </c>
      <c r="B34" s="178" t="s">
        <v>889</v>
      </c>
      <c r="C34" s="158">
        <f>'PLANILHA ORÇAMENTÁRIA'!L321</f>
        <v>1663.61</v>
      </c>
      <c r="D34" s="159"/>
      <c r="E34" s="160">
        <v>1</v>
      </c>
      <c r="F34" s="161">
        <f>E34*C34</f>
        <v>1663.61</v>
      </c>
      <c r="G34" s="162"/>
      <c r="H34" s="160"/>
      <c r="I34" s="161"/>
      <c r="J34" s="162"/>
      <c r="K34" s="160"/>
      <c r="L34" s="161"/>
      <c r="M34" s="163"/>
      <c r="N34" s="160"/>
      <c r="O34" s="161"/>
      <c r="P34" s="179"/>
      <c r="Q34" s="164"/>
      <c r="R34" s="165"/>
      <c r="T34" s="166">
        <f>F34</f>
        <v>1663.61</v>
      </c>
    </row>
    <row r="35" spans="1:20">
      <c r="A35" s="177" t="s">
        <v>1367</v>
      </c>
      <c r="B35" s="178" t="s">
        <v>908</v>
      </c>
      <c r="C35" s="158">
        <f>'PLANILHA ORÇAMENTÁRIA'!L333</f>
        <v>578.02</v>
      </c>
      <c r="D35" s="159"/>
      <c r="E35" s="160"/>
      <c r="F35" s="161"/>
      <c r="G35" s="162"/>
      <c r="H35" s="160">
        <v>1</v>
      </c>
      <c r="I35" s="161">
        <f>H35*C35</f>
        <v>578.02</v>
      </c>
      <c r="J35" s="162"/>
      <c r="K35" s="160"/>
      <c r="L35" s="161"/>
      <c r="M35" s="163"/>
      <c r="N35" s="160"/>
      <c r="O35" s="161"/>
      <c r="P35" s="179"/>
      <c r="Q35" s="164"/>
      <c r="R35" s="165"/>
      <c r="T35" s="166">
        <f>I35</f>
        <v>578.02</v>
      </c>
    </row>
    <row r="36" spans="1:20">
      <c r="A36" s="177" t="s">
        <v>1368</v>
      </c>
      <c r="B36" s="178" t="s">
        <v>917</v>
      </c>
      <c r="C36" s="158">
        <f>'PLANILHA ORÇAMENTÁRIA'!L339</f>
        <v>22239.82</v>
      </c>
      <c r="D36" s="159"/>
      <c r="E36" s="160"/>
      <c r="F36" s="161"/>
      <c r="G36" s="162"/>
      <c r="H36" s="160">
        <v>0.2</v>
      </c>
      <c r="I36" s="161">
        <f>H36*C36</f>
        <v>4447.9639999999999</v>
      </c>
      <c r="J36" s="162"/>
      <c r="K36" s="160">
        <v>0.8</v>
      </c>
      <c r="L36" s="161">
        <f>K36*C36</f>
        <v>17791.856</v>
      </c>
      <c r="M36" s="163"/>
      <c r="N36" s="160"/>
      <c r="O36" s="161"/>
      <c r="P36" s="179"/>
      <c r="Q36" s="164"/>
      <c r="R36" s="165"/>
      <c r="T36" s="166">
        <f>L36+I36</f>
        <v>22239.82</v>
      </c>
    </row>
    <row r="37" spans="1:20">
      <c r="A37" s="177" t="s">
        <v>1369</v>
      </c>
      <c r="B37" s="178" t="s">
        <v>937</v>
      </c>
      <c r="C37" s="158">
        <f>'PLANILHA ORÇAMENTÁRIA'!L350</f>
        <v>4082.27</v>
      </c>
      <c r="D37" s="159"/>
      <c r="E37" s="160"/>
      <c r="F37" s="161"/>
      <c r="G37" s="162"/>
      <c r="H37" s="160"/>
      <c r="I37" s="161"/>
      <c r="J37" s="162"/>
      <c r="K37" s="160">
        <v>1</v>
      </c>
      <c r="L37" s="161">
        <f>K37*C37</f>
        <v>4082.27</v>
      </c>
      <c r="M37" s="163"/>
      <c r="N37" s="160"/>
      <c r="O37" s="161"/>
      <c r="P37" s="179"/>
      <c r="Q37" s="164"/>
      <c r="R37" s="165"/>
      <c r="T37" s="166">
        <f>L37</f>
        <v>4082.27</v>
      </c>
    </row>
    <row r="38" spans="1:20">
      <c r="A38" s="177" t="s">
        <v>1370</v>
      </c>
      <c r="B38" s="178" t="s">
        <v>328</v>
      </c>
      <c r="C38" s="158">
        <f>'PLANILHA ORÇAMENTÁRIA'!L356</f>
        <v>3283.48</v>
      </c>
      <c r="D38" s="159"/>
      <c r="E38" s="160"/>
      <c r="F38" s="161"/>
      <c r="G38" s="162"/>
      <c r="H38" s="160"/>
      <c r="I38" s="161"/>
      <c r="J38" s="162"/>
      <c r="K38" s="160">
        <v>0.6</v>
      </c>
      <c r="L38" s="161">
        <f>K38*C38</f>
        <v>1970.088</v>
      </c>
      <c r="M38" s="163"/>
      <c r="N38" s="160">
        <v>0.4</v>
      </c>
      <c r="O38" s="161">
        <f>N38*C38</f>
        <v>1313.3920000000001</v>
      </c>
      <c r="P38" s="179"/>
      <c r="Q38" s="164"/>
      <c r="R38" s="165"/>
      <c r="T38" s="166">
        <f>L38+O38</f>
        <v>3283.48</v>
      </c>
    </row>
    <row r="39" spans="1:20">
      <c r="A39" s="177" t="s">
        <v>967</v>
      </c>
      <c r="B39" s="178" t="s">
        <v>968</v>
      </c>
      <c r="C39" s="158">
        <f>'PLANILHA ORÇAMENTÁRIA'!L365</f>
        <v>3895.9900000000007</v>
      </c>
      <c r="D39" s="159"/>
      <c r="E39" s="160"/>
      <c r="F39" s="161"/>
      <c r="G39" s="162"/>
      <c r="H39" s="160"/>
      <c r="I39" s="161"/>
      <c r="J39" s="162"/>
      <c r="K39" s="160">
        <v>0.8</v>
      </c>
      <c r="L39" s="161">
        <f>K39*C39</f>
        <v>3116.7920000000008</v>
      </c>
      <c r="M39" s="163"/>
      <c r="N39" s="160">
        <v>0.2</v>
      </c>
      <c r="O39" s="161">
        <f>N39*C39</f>
        <v>779.19800000000021</v>
      </c>
      <c r="P39" s="179"/>
      <c r="Q39" s="164"/>
      <c r="R39" s="165"/>
      <c r="T39" s="166">
        <f>L39+O39</f>
        <v>3895.9900000000011</v>
      </c>
    </row>
    <row r="40" spans="1:20">
      <c r="A40" s="177" t="s">
        <v>1002</v>
      </c>
      <c r="B40" s="178" t="s">
        <v>879</v>
      </c>
      <c r="C40" s="158">
        <f>'PLANILHA ORÇAMENTÁRIA'!L383</f>
        <v>1026.8700000000001</v>
      </c>
      <c r="D40" s="159"/>
      <c r="E40" s="160"/>
      <c r="F40" s="161"/>
      <c r="G40" s="162"/>
      <c r="H40" s="160">
        <v>0.15</v>
      </c>
      <c r="I40" s="161">
        <f>H40*C40</f>
        <v>154.03050000000002</v>
      </c>
      <c r="J40" s="162"/>
      <c r="K40" s="160">
        <v>0.7</v>
      </c>
      <c r="L40" s="161">
        <f>K40*C40</f>
        <v>718.80900000000008</v>
      </c>
      <c r="M40" s="163"/>
      <c r="N40" s="160">
        <v>0.15</v>
      </c>
      <c r="O40" s="161">
        <f>N40*C40</f>
        <v>154.03050000000002</v>
      </c>
      <c r="P40" s="179"/>
      <c r="Q40" s="164"/>
      <c r="R40" s="165"/>
      <c r="T40" s="166">
        <f>I40+L40+O40</f>
        <v>1026.8700000000001</v>
      </c>
    </row>
    <row r="41" spans="1:20">
      <c r="A41" s="167" t="s">
        <v>1371</v>
      </c>
      <c r="B41" s="168" t="s">
        <v>1008</v>
      </c>
      <c r="C41" s="147">
        <f>SUM(C42:C48)</f>
        <v>126377.97</v>
      </c>
      <c r="D41" s="148"/>
      <c r="E41" s="171"/>
      <c r="F41" s="172"/>
      <c r="G41" s="173"/>
      <c r="H41" s="171"/>
      <c r="I41" s="172"/>
      <c r="J41" s="173"/>
      <c r="K41" s="171"/>
      <c r="L41" s="172"/>
      <c r="M41" s="174"/>
      <c r="N41" s="175"/>
      <c r="O41" s="176"/>
      <c r="P41" s="155"/>
      <c r="Q41" s="175"/>
      <c r="R41" s="176"/>
    </row>
    <row r="42" spans="1:20" ht="25.5">
      <c r="A42" s="177" t="s">
        <v>1372</v>
      </c>
      <c r="B42" s="180" t="s">
        <v>1010</v>
      </c>
      <c r="C42" s="158">
        <f>'PLANILHA ORÇAMENTÁRIA'!L390</f>
        <v>8387.9399999999987</v>
      </c>
      <c r="D42" s="159"/>
      <c r="E42" s="160">
        <v>0.1</v>
      </c>
      <c r="F42" s="161">
        <f>E42*C42</f>
        <v>838.79399999999987</v>
      </c>
      <c r="G42" s="162"/>
      <c r="H42" s="160">
        <v>0.5</v>
      </c>
      <c r="I42" s="161">
        <f>H42*C42</f>
        <v>4193.9699999999993</v>
      </c>
      <c r="J42" s="162"/>
      <c r="K42" s="160">
        <v>0.4</v>
      </c>
      <c r="L42" s="161">
        <f>K42*C42</f>
        <v>3355.1759999999995</v>
      </c>
      <c r="M42" s="163"/>
      <c r="N42" s="164"/>
      <c r="O42" s="165"/>
      <c r="P42" s="179"/>
      <c r="Q42" s="164"/>
      <c r="R42" s="165"/>
      <c r="T42" s="166">
        <f>F42+I42+L42</f>
        <v>8387.9399999999987</v>
      </c>
    </row>
    <row r="43" spans="1:20">
      <c r="A43" s="177" t="s">
        <v>1036</v>
      </c>
      <c r="B43" s="180" t="s">
        <v>1373</v>
      </c>
      <c r="C43" s="158">
        <f>'PLANILHA ORÇAMENTÁRIA'!L400</f>
        <v>52146.130000000005</v>
      </c>
      <c r="D43" s="159"/>
      <c r="E43" s="160">
        <v>0.2</v>
      </c>
      <c r="F43" s="161">
        <f>E43*C43</f>
        <v>10429.226000000002</v>
      </c>
      <c r="G43" s="162"/>
      <c r="H43" s="160">
        <v>0.55000000000000004</v>
      </c>
      <c r="I43" s="161">
        <f>H43*C43</f>
        <v>28680.371500000005</v>
      </c>
      <c r="J43" s="162"/>
      <c r="K43" s="160">
        <v>0.25</v>
      </c>
      <c r="L43" s="161">
        <f>K43*C43</f>
        <v>13036.532500000001</v>
      </c>
      <c r="M43" s="163"/>
      <c r="N43" s="164"/>
      <c r="O43" s="165"/>
      <c r="P43" s="179"/>
      <c r="Q43" s="164"/>
      <c r="R43" s="165"/>
      <c r="T43" s="166">
        <f>F43+I43+L43</f>
        <v>52146.130000000005</v>
      </c>
    </row>
    <row r="44" spans="1:20">
      <c r="A44" s="177" t="s">
        <v>1097</v>
      </c>
      <c r="B44" s="180" t="s">
        <v>1374</v>
      </c>
      <c r="C44" s="158">
        <f>'PLANILHA ORÇAMENTÁRIA'!L423</f>
        <v>3946.68</v>
      </c>
      <c r="D44" s="159"/>
      <c r="E44" s="160"/>
      <c r="F44" s="161"/>
      <c r="G44" s="162"/>
      <c r="H44" s="160">
        <v>0.5</v>
      </c>
      <c r="I44" s="161">
        <f>H44*C44</f>
        <v>1973.34</v>
      </c>
      <c r="J44" s="162"/>
      <c r="K44" s="160">
        <v>0.5</v>
      </c>
      <c r="L44" s="161">
        <f>K44*C44</f>
        <v>1973.34</v>
      </c>
      <c r="M44" s="163"/>
      <c r="N44" s="160"/>
      <c r="O44" s="161"/>
      <c r="P44" s="179"/>
      <c r="Q44" s="164"/>
      <c r="R44" s="165"/>
      <c r="T44" s="166">
        <f>L44+I44</f>
        <v>3946.68</v>
      </c>
    </row>
    <row r="45" spans="1:20">
      <c r="A45" s="177" t="s">
        <v>1124</v>
      </c>
      <c r="B45" s="180" t="s">
        <v>1125</v>
      </c>
      <c r="C45" s="158">
        <f>'PLANILHA ORÇAMENTÁRIA'!L433</f>
        <v>19120.609999999997</v>
      </c>
      <c r="D45" s="159"/>
      <c r="E45" s="160"/>
      <c r="F45" s="161"/>
      <c r="G45" s="181"/>
      <c r="H45" s="160">
        <v>0.15</v>
      </c>
      <c r="I45" s="161">
        <f>H45*C45</f>
        <v>2868.0914999999995</v>
      </c>
      <c r="J45" s="181"/>
      <c r="K45" s="160">
        <v>0.85</v>
      </c>
      <c r="L45" s="161">
        <f>K45*C45</f>
        <v>16252.518499999996</v>
      </c>
      <c r="M45" s="182"/>
      <c r="N45" s="160"/>
      <c r="O45" s="161"/>
      <c r="P45" s="183"/>
      <c r="Q45" s="164"/>
      <c r="R45" s="165"/>
      <c r="T45" s="166">
        <f>I45+L45</f>
        <v>19120.609999999997</v>
      </c>
    </row>
    <row r="46" spans="1:20">
      <c r="A46" s="177" t="s">
        <v>1150</v>
      </c>
      <c r="B46" s="184" t="s">
        <v>1151</v>
      </c>
      <c r="C46" s="185">
        <f>'PLANILHA ORÇAMENTÁRIA'!L442</f>
        <v>34290.71</v>
      </c>
      <c r="D46" s="186"/>
      <c r="E46" s="187"/>
      <c r="F46" s="188"/>
      <c r="G46" s="189"/>
      <c r="H46" s="187">
        <v>0.2</v>
      </c>
      <c r="I46" s="188">
        <f>H46*C46</f>
        <v>6858.1419999999998</v>
      </c>
      <c r="J46" s="189"/>
      <c r="K46" s="187">
        <v>0.8</v>
      </c>
      <c r="L46" s="188">
        <f>K46*C46</f>
        <v>27432.567999999999</v>
      </c>
      <c r="M46" s="190"/>
      <c r="N46" s="187"/>
      <c r="O46" s="188"/>
      <c r="P46" s="179"/>
      <c r="Q46" s="191"/>
      <c r="R46" s="192"/>
      <c r="T46" s="166">
        <f>L46+I46</f>
        <v>34290.71</v>
      </c>
    </row>
    <row r="47" spans="1:20">
      <c r="A47" s="177" t="s">
        <v>1201</v>
      </c>
      <c r="B47" s="180" t="s">
        <v>1202</v>
      </c>
      <c r="C47" s="158">
        <f>'PLANILHA ORÇAMENTÁRIA'!L460</f>
        <v>3939.0400000000004</v>
      </c>
      <c r="D47" s="159"/>
      <c r="E47" s="160"/>
      <c r="F47" s="161"/>
      <c r="G47" s="162"/>
      <c r="H47" s="160"/>
      <c r="I47" s="161"/>
      <c r="J47" s="162"/>
      <c r="K47" s="160"/>
      <c r="L47" s="161"/>
      <c r="M47" s="163"/>
      <c r="N47" s="160">
        <v>1</v>
      </c>
      <c r="O47" s="161">
        <f>N47*C47</f>
        <v>3939.0400000000004</v>
      </c>
      <c r="P47" s="179"/>
      <c r="Q47" s="164"/>
      <c r="R47" s="165"/>
      <c r="T47" s="166">
        <f>O47</f>
        <v>3939.0400000000004</v>
      </c>
    </row>
    <row r="48" spans="1:20">
      <c r="A48" s="193" t="s">
        <v>1215</v>
      </c>
      <c r="B48" s="194" t="s">
        <v>1216</v>
      </c>
      <c r="C48" s="158">
        <f>'PLANILHA ORÇAMENTÁRIA'!L465</f>
        <v>4546.8599999999997</v>
      </c>
      <c r="D48" s="159"/>
      <c r="E48" s="160"/>
      <c r="F48" s="161"/>
      <c r="G48" s="162"/>
      <c r="H48" s="160"/>
      <c r="I48" s="161"/>
      <c r="J48" s="162"/>
      <c r="K48" s="160">
        <v>0.8</v>
      </c>
      <c r="L48" s="161">
        <f>K48*C48</f>
        <v>3637.4879999999998</v>
      </c>
      <c r="M48" s="163"/>
      <c r="N48" s="160">
        <v>0.2</v>
      </c>
      <c r="O48" s="161">
        <f>N48*C48</f>
        <v>909.37199999999996</v>
      </c>
      <c r="P48" s="179"/>
      <c r="Q48" s="164"/>
      <c r="R48" s="165"/>
      <c r="T48" s="166">
        <f>L48+O48</f>
        <v>4546.8599999999997</v>
      </c>
    </row>
    <row r="49" spans="1:20">
      <c r="A49" s="195"/>
      <c r="B49" s="196" t="s">
        <v>1375</v>
      </c>
      <c r="C49" s="197">
        <f>C11+C14+C17+C33+C41</f>
        <v>485423.78</v>
      </c>
      <c r="D49" s="198"/>
      <c r="E49" s="199">
        <f>F49/$C49</f>
        <v>9.6278370622881304E-2</v>
      </c>
      <c r="F49" s="200">
        <f>SUM(F12:F48)</f>
        <v>46735.810599999997</v>
      </c>
      <c r="G49" s="144"/>
      <c r="H49" s="199">
        <f>I49/$C49</f>
        <v>0.37019079411395955</v>
      </c>
      <c r="I49" s="200">
        <f>SUM(I12:I48)</f>
        <v>179699.41460000002</v>
      </c>
      <c r="J49" s="144"/>
      <c r="K49" s="199">
        <f>L49/$C49</f>
        <v>0.35817158112855541</v>
      </c>
      <c r="L49" s="200">
        <f>SUM(L12:L48)</f>
        <v>173865.00280000005</v>
      </c>
      <c r="M49" s="201"/>
      <c r="N49" s="199">
        <f>O49/$C49</f>
        <v>0.12535925413460383</v>
      </c>
      <c r="O49" s="200">
        <f>SUM(O12:O48)-R49</f>
        <v>60852.363000000027</v>
      </c>
      <c r="P49" s="120"/>
      <c r="Q49" s="199">
        <v>0.05</v>
      </c>
      <c r="R49" s="200">
        <f>C49*Q49</f>
        <v>24271.189000000002</v>
      </c>
      <c r="T49" s="166"/>
    </row>
    <row r="50" spans="1:20">
      <c r="A50" s="202"/>
      <c r="B50" s="203" t="s">
        <v>1376</v>
      </c>
      <c r="C50" s="204"/>
      <c r="D50" s="205"/>
      <c r="E50" s="206">
        <f>E49</f>
        <v>9.6278370622881304E-2</v>
      </c>
      <c r="F50" s="207">
        <f>F49</f>
        <v>46735.810599999997</v>
      </c>
      <c r="G50" s="208"/>
      <c r="H50" s="206">
        <f>H49+E50</f>
        <v>0.46646916473684086</v>
      </c>
      <c r="I50" s="207">
        <f>I49+F50</f>
        <v>226435.22520000002</v>
      </c>
      <c r="J50" s="208"/>
      <c r="K50" s="206">
        <f>K49+H50</f>
        <v>0.82464074586539626</v>
      </c>
      <c r="L50" s="207">
        <f>L49+I50</f>
        <v>400300.22800000006</v>
      </c>
      <c r="M50" s="209"/>
      <c r="N50" s="206">
        <f>N49+K50</f>
        <v>0.95000000000000007</v>
      </c>
      <c r="O50" s="207">
        <f>O49+L50</f>
        <v>461152.59100000007</v>
      </c>
      <c r="P50" s="120"/>
      <c r="Q50" s="206">
        <f>Q49+N50</f>
        <v>1</v>
      </c>
      <c r="R50" s="207">
        <f>R49+O50</f>
        <v>485423.78000000009</v>
      </c>
      <c r="T50" s="166">
        <f>SUM(T12:T49)</f>
        <v>485423.78</v>
      </c>
    </row>
    <row r="51" spans="1:20">
      <c r="A51" s="120"/>
      <c r="B51" s="120"/>
      <c r="C51" s="131"/>
      <c r="D51" s="131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</row>
    <row r="52" spans="1:20">
      <c r="A52" s="120"/>
      <c r="B52" s="120"/>
      <c r="C52" s="131"/>
      <c r="D52" s="131"/>
      <c r="E52" s="120"/>
      <c r="F52" s="120"/>
      <c r="G52" s="120"/>
      <c r="H52" s="120"/>
      <c r="I52" s="120"/>
      <c r="J52" s="120"/>
      <c r="K52" s="120"/>
      <c r="L52" s="120"/>
      <c r="M52" s="120"/>
      <c r="N52" s="120"/>
      <c r="O52" s="210" t="s">
        <v>1377</v>
      </c>
      <c r="P52" s="120"/>
      <c r="Q52" s="120"/>
      <c r="R52" s="120"/>
    </row>
    <row r="53" spans="1:20">
      <c r="A53" s="120"/>
      <c r="B53" s="120"/>
      <c r="C53" s="131"/>
      <c r="D53" s="131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</row>
    <row r="54" spans="1:20">
      <c r="A54" s="120"/>
      <c r="B54" s="120"/>
      <c r="C54" s="131"/>
      <c r="D54" s="131"/>
      <c r="E54" s="120"/>
      <c r="F54" s="120"/>
      <c r="G54" s="120"/>
      <c r="H54" s="120"/>
      <c r="I54" s="120"/>
      <c r="J54" s="120"/>
      <c r="K54" s="217" t="s">
        <v>1330</v>
      </c>
      <c r="L54" s="217"/>
      <c r="M54" s="217"/>
      <c r="N54" s="217"/>
      <c r="O54" s="120"/>
      <c r="P54" s="120"/>
      <c r="Q54" s="120"/>
      <c r="R54" s="120"/>
    </row>
    <row r="55" spans="1:20">
      <c r="A55" s="120"/>
      <c r="B55" s="120"/>
      <c r="C55" s="131"/>
      <c r="D55" s="131"/>
      <c r="E55" s="120"/>
      <c r="F55" s="120"/>
      <c r="G55" s="120"/>
      <c r="H55" s="120"/>
      <c r="I55" s="120"/>
      <c r="J55" s="120"/>
      <c r="K55" s="217" t="s">
        <v>1331</v>
      </c>
      <c r="L55" s="217"/>
      <c r="M55" s="217"/>
      <c r="N55" s="217"/>
      <c r="O55" s="120"/>
      <c r="P55" s="120"/>
      <c r="Q55" s="120"/>
      <c r="R55" s="120"/>
    </row>
    <row r="56" spans="1:20">
      <c r="A56" s="120"/>
      <c r="B56" s="120"/>
      <c r="C56" s="131"/>
      <c r="D56" s="131"/>
      <c r="E56" s="120"/>
      <c r="F56" s="120"/>
      <c r="G56" s="120"/>
      <c r="H56" s="120"/>
      <c r="I56" s="120"/>
      <c r="J56" s="120"/>
      <c r="K56" s="218" t="s">
        <v>1270</v>
      </c>
      <c r="L56" s="218"/>
      <c r="M56" s="218"/>
      <c r="N56" s="218"/>
      <c r="O56" s="120"/>
      <c r="P56" s="120"/>
      <c r="Q56" s="120"/>
      <c r="R56" s="120"/>
    </row>
    <row r="57" spans="1:20">
      <c r="A57" s="120"/>
      <c r="B57" s="120"/>
      <c r="C57" s="131"/>
      <c r="D57" s="131"/>
      <c r="E57" s="120"/>
      <c r="F57" s="120"/>
      <c r="G57" s="120"/>
      <c r="H57" s="120"/>
      <c r="I57" s="120"/>
      <c r="J57" s="120"/>
      <c r="K57" s="120"/>
      <c r="L57" s="120"/>
      <c r="M57" s="120"/>
      <c r="N57" s="120"/>
      <c r="O57" s="120"/>
      <c r="P57" s="120"/>
      <c r="Q57" s="120"/>
      <c r="R57" s="120"/>
    </row>
    <row r="58" spans="1:20">
      <c r="A58" s="120"/>
      <c r="B58" s="120"/>
      <c r="C58" s="131"/>
      <c r="D58" s="131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</row>
    <row r="59" spans="1:20">
      <c r="A59" s="120"/>
      <c r="B59" s="120"/>
      <c r="C59" s="131"/>
      <c r="D59" s="131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</row>
    <row r="60" spans="1:20">
      <c r="A60" s="111"/>
      <c r="B60" s="111"/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/>
    </row>
    <row r="61" spans="1:20">
      <c r="A61" s="111"/>
      <c r="B61" s="111"/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</row>
    <row r="62" spans="1:20">
      <c r="A62" s="111"/>
      <c r="B62" s="111"/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1"/>
      <c r="R62" s="111"/>
    </row>
  </sheetData>
  <mergeCells count="12">
    <mergeCell ref="N9:O9"/>
    <mergeCell ref="Q9:R9"/>
    <mergeCell ref="K54:N54"/>
    <mergeCell ref="K55:N55"/>
    <mergeCell ref="K56:N56"/>
    <mergeCell ref="B6:F6"/>
    <mergeCell ref="H6:M6"/>
    <mergeCell ref="B7:I7"/>
    <mergeCell ref="K7:M7"/>
    <mergeCell ref="E9:F9"/>
    <mergeCell ref="H9:I9"/>
    <mergeCell ref="K9:L9"/>
  </mergeCells>
  <pageMargins left="0.51180555555555496" right="0.51180555555555496" top="0.78749999999999998" bottom="0.78749999999999998" header="0.51180555555555496" footer="0.51180555555555496"/>
  <pageSetup paperSize="9" scale="75" firstPageNumber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PLANILHA ORÇAMENTÁRIA</vt:lpstr>
      <vt:lpstr>DEMONSTRATIVO BDI</vt:lpstr>
      <vt:lpstr>CRONOGRAMA</vt:lpstr>
      <vt:lpstr>'PLANILHA ORÇAMENTÁRIA'!Titulos_de_impressao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Katherine da Silva e Silva Abreu</dc:creator>
  <dc:description/>
  <cp:lastModifiedBy>Benedito da Costa Veloso Filho</cp:lastModifiedBy>
  <cp:revision>3</cp:revision>
  <cp:lastPrinted>2021-10-06T22:14:48Z</cp:lastPrinted>
  <dcterms:created xsi:type="dcterms:W3CDTF">2021-10-05T19:32:44Z</dcterms:created>
  <dcterms:modified xsi:type="dcterms:W3CDTF">2022-03-23T18:15:19Z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