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Gofs01\je-drive$\TRE\DG\CPL\CPL\EDITAIS\2022\TP 02-2022 - mesanino anexo II\"/>
    </mc:Choice>
  </mc:AlternateContent>
  <xr:revisionPtr revIDLastSave="0" documentId="8_{AAFB5BDA-46C7-48E5-BBF7-CAB17F4D7E07}" xr6:coauthVersionLast="47" xr6:coauthVersionMax="47" xr10:uidLastSave="{00000000-0000-0000-0000-000000000000}"/>
  <bookViews>
    <workbookView xWindow="525" yWindow="420" windowWidth="13410" windowHeight="15180" firstSheet="1" activeTab="3" xr2:uid="{00000000-000D-0000-FFFF-FFFF00000000}"/>
  </bookViews>
  <sheets>
    <sheet name="Orçamento Sintético" sheetId="1" r:id="rId1"/>
    <sheet name="BDI" sheetId="3" r:id="rId2"/>
    <sheet name="BDI DIF" sheetId="6" r:id="rId3"/>
    <sheet name="Memória de Cálculo" sheetId="4" r:id="rId4"/>
    <sheet name="Curva ABC de Serviços" sheetId="5" r:id="rId5"/>
    <sheet name="Cronograma" sheetId="7" r:id="rId6"/>
  </sheets>
  <definedNames>
    <definedName name="_xlnm.Print_Area" localSheetId="1">BDI!$A$1:$E$33</definedName>
    <definedName name="_xlnm.Print_Area" localSheetId="2">'BDI DIF'!$A$1:$E$33</definedName>
    <definedName name="_xlnm.Print_Area" localSheetId="5">Cronograma!$A$1:$I$43</definedName>
    <definedName name="_xlnm.Print_Area" localSheetId="3">'Memória de Cálculo'!$A$1:$E$122</definedName>
    <definedName name="_xlnm.Print_Area" localSheetId="0">'Orçamento Sintético'!$A$1:$K$124</definedName>
    <definedName name="Excel_BuiltIn_Print_Area_1" localSheetId="2">#REF!</definedName>
    <definedName name="Excel_BuiltIn_Print_Area_1">#REF!</definedName>
    <definedName name="_xlnm.Print_Titles" localSheetId="5">Cronograma!$1:$5</definedName>
    <definedName name="_xlnm.Print_Titles" localSheetId="4">'Curva ABC de Serviços'!$1:$5</definedName>
    <definedName name="_xlnm.Print_Titles" localSheetId="3">'Memória de Cálculo'!$1:$5</definedName>
    <definedName name="_xlnm.Print_Titles" localSheetId="0">'Orçamento Sintético'!$1:$6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9" i="7" l="1"/>
  <c r="I14" i="5" l="1"/>
  <c r="I22" i="5"/>
  <c r="I30" i="5"/>
  <c r="I38" i="5"/>
  <c r="I46" i="5"/>
  <c r="I54" i="5"/>
  <c r="I62" i="5"/>
  <c r="I68" i="5"/>
  <c r="I69" i="5"/>
  <c r="I70" i="5"/>
  <c r="I76" i="5"/>
  <c r="I77" i="5"/>
  <c r="I78" i="5"/>
  <c r="I84" i="5"/>
  <c r="I85" i="5"/>
  <c r="I86" i="5"/>
  <c r="I90" i="5"/>
  <c r="I92" i="5"/>
  <c r="I93" i="5"/>
  <c r="I6" i="5"/>
  <c r="J6" i="5" s="1"/>
  <c r="H31" i="5"/>
  <c r="H95" i="5" s="1"/>
  <c r="I7" i="5" s="1"/>
  <c r="J7" i="5" l="1"/>
  <c r="I61" i="5"/>
  <c r="I53" i="5"/>
  <c r="I45" i="5"/>
  <c r="I37" i="5"/>
  <c r="I29" i="5"/>
  <c r="I21" i="5"/>
  <c r="I13" i="5"/>
  <c r="I60" i="5"/>
  <c r="I52" i="5"/>
  <c r="I44" i="5"/>
  <c r="I36" i="5"/>
  <c r="I28" i="5"/>
  <c r="I20" i="5"/>
  <c r="I12" i="5"/>
  <c r="I91" i="5"/>
  <c r="I83" i="5"/>
  <c r="I75" i="5"/>
  <c r="I67" i="5"/>
  <c r="I59" i="5"/>
  <c r="I51" i="5"/>
  <c r="I43" i="5"/>
  <c r="I35" i="5"/>
  <c r="I27" i="5"/>
  <c r="I19" i="5"/>
  <c r="I11" i="5"/>
  <c r="I82" i="5"/>
  <c r="I74" i="5"/>
  <c r="I58" i="5"/>
  <c r="I42" i="5"/>
  <c r="I34" i="5"/>
  <c r="I18" i="5"/>
  <c r="I73" i="5"/>
  <c r="I49" i="5"/>
  <c r="I33" i="5"/>
  <c r="I25" i="5"/>
  <c r="I17" i="5"/>
  <c r="I9" i="5"/>
  <c r="I66" i="5"/>
  <c r="I50" i="5"/>
  <c r="I26" i="5"/>
  <c r="I10" i="5"/>
  <c r="I89" i="5"/>
  <c r="I81" i="5"/>
  <c r="I65" i="5"/>
  <c r="I57" i="5"/>
  <c r="I41" i="5"/>
  <c r="I88" i="5"/>
  <c r="I80" i="5"/>
  <c r="I72" i="5"/>
  <c r="I64" i="5"/>
  <c r="I56" i="5"/>
  <c r="I48" i="5"/>
  <c r="I40" i="5"/>
  <c r="I32" i="5"/>
  <c r="I24" i="5"/>
  <c r="I16" i="5"/>
  <c r="I8" i="5"/>
  <c r="I87" i="5"/>
  <c r="I79" i="5"/>
  <c r="I71" i="5"/>
  <c r="I63" i="5"/>
  <c r="I55" i="5"/>
  <c r="I47" i="5"/>
  <c r="I39" i="5"/>
  <c r="I31" i="5"/>
  <c r="I23" i="5"/>
  <c r="I15" i="5"/>
  <c r="H97" i="5"/>
  <c r="J8" i="5" l="1"/>
  <c r="J9" i="5" s="1"/>
  <c r="J10" i="5" s="1"/>
  <c r="J11" i="5" s="1"/>
  <c r="J12" i="5" s="1"/>
  <c r="J13" i="5" s="1"/>
  <c r="J14" i="5" s="1"/>
  <c r="J15" i="5" s="1"/>
  <c r="J16" i="5" s="1"/>
  <c r="J17" i="5" s="1"/>
  <c r="J18" i="5" s="1"/>
  <c r="J19" i="5" s="1"/>
  <c r="J20" i="5" s="1"/>
  <c r="J21" i="5" s="1"/>
  <c r="J22" i="5" s="1"/>
  <c r="J23" i="5" s="1"/>
  <c r="J24" i="5" s="1"/>
  <c r="J25" i="5" s="1"/>
  <c r="J26" i="5" s="1"/>
  <c r="J27" i="5" s="1"/>
  <c r="J28" i="5" s="1"/>
  <c r="J29" i="5" s="1"/>
  <c r="J30" i="5" s="1"/>
  <c r="J31" i="5" s="1"/>
  <c r="J32" i="5" s="1"/>
  <c r="J33" i="5" s="1"/>
  <c r="J34" i="5" s="1"/>
  <c r="J35" i="5" s="1"/>
  <c r="J36" i="5" s="1"/>
  <c r="J37" i="5" s="1"/>
  <c r="J38" i="5" s="1"/>
  <c r="J39" i="5" s="1"/>
  <c r="J40" i="5" s="1"/>
  <c r="J41" i="5" s="1"/>
  <c r="J42" i="5" s="1"/>
  <c r="J43" i="5" s="1"/>
  <c r="J44" i="5" s="1"/>
  <c r="J45" i="5" s="1"/>
  <c r="J46" i="5" s="1"/>
  <c r="J47" i="5" s="1"/>
  <c r="J48" i="5" s="1"/>
  <c r="J49" i="5" s="1"/>
  <c r="J50" i="5" s="1"/>
  <c r="J51" i="5" s="1"/>
  <c r="J52" i="5" s="1"/>
  <c r="J53" i="5" s="1"/>
  <c r="J54" i="5" s="1"/>
  <c r="J55" i="5" s="1"/>
  <c r="J56" i="5" s="1"/>
  <c r="J57" i="5" s="1"/>
  <c r="J58" i="5" s="1"/>
  <c r="J59" i="5" s="1"/>
  <c r="J60" i="5" s="1"/>
  <c r="J61" i="5" s="1"/>
  <c r="J62" i="5" s="1"/>
  <c r="J63" i="5" s="1"/>
  <c r="J64" i="5" s="1"/>
  <c r="J65" i="5" s="1"/>
  <c r="J66" i="5" s="1"/>
  <c r="J67" i="5" s="1"/>
  <c r="J68" i="5" s="1"/>
  <c r="J69" i="5" s="1"/>
  <c r="J70" i="5" s="1"/>
  <c r="J71" i="5" s="1"/>
  <c r="J72" i="5" s="1"/>
  <c r="J73" i="5" s="1"/>
  <c r="J74" i="5" s="1"/>
  <c r="J75" i="5" s="1"/>
  <c r="J76" i="5" s="1"/>
  <c r="J77" i="5" s="1"/>
  <c r="J78" i="5" s="1"/>
  <c r="J79" i="5" s="1"/>
  <c r="J80" i="5" s="1"/>
  <c r="J81" i="5" s="1"/>
  <c r="J82" i="5" s="1"/>
  <c r="J83" i="5" s="1"/>
  <c r="J84" i="5" s="1"/>
  <c r="J85" i="5" s="1"/>
  <c r="J86" i="5" s="1"/>
  <c r="J87" i="5" s="1"/>
  <c r="J88" i="5" s="1"/>
  <c r="J89" i="5" s="1"/>
  <c r="J90" i="5" s="1"/>
  <c r="J91" i="5" s="1"/>
  <c r="J92" i="5" s="1"/>
  <c r="J93" i="5" s="1"/>
  <c r="K102" i="1"/>
  <c r="J102" i="1" s="1"/>
  <c r="H102" i="1"/>
  <c r="I102" i="1"/>
  <c r="L24" i="3" l="1"/>
  <c r="L26" i="3" s="1"/>
  <c r="E19" i="6" l="1"/>
  <c r="E24" i="6" s="1"/>
  <c r="E19" i="3"/>
  <c r="E24" i="3" s="1"/>
  <c r="I117" i="1"/>
  <c r="H117" i="1"/>
  <c r="K117" i="1" s="1"/>
  <c r="J117" i="1" s="1"/>
  <c r="I116" i="1"/>
  <c r="H116" i="1"/>
  <c r="K116" i="1" s="1"/>
  <c r="J116" i="1" s="1"/>
  <c r="I115" i="1"/>
  <c r="H115" i="1"/>
  <c r="K115" i="1" s="1"/>
  <c r="J115" i="1" s="1"/>
  <c r="I114" i="1"/>
  <c r="H114" i="1"/>
  <c r="K114" i="1" s="1"/>
  <c r="J114" i="1" s="1"/>
  <c r="I113" i="1"/>
  <c r="H113" i="1"/>
  <c r="K113" i="1" s="1"/>
  <c r="J113" i="1" s="1"/>
  <c r="I112" i="1"/>
  <c r="H112" i="1"/>
  <c r="K112" i="1" s="1"/>
  <c r="J112" i="1" s="1"/>
  <c r="I111" i="1"/>
  <c r="H111" i="1"/>
  <c r="K111" i="1" s="1"/>
  <c r="I109" i="1"/>
  <c r="H109" i="1"/>
  <c r="K109" i="1" s="1"/>
  <c r="J109" i="1" s="1"/>
  <c r="I108" i="1"/>
  <c r="H108" i="1"/>
  <c r="K108" i="1" s="1"/>
  <c r="J108" i="1" s="1"/>
  <c r="I107" i="1"/>
  <c r="H107" i="1"/>
  <c r="K107" i="1" s="1"/>
  <c r="J107" i="1" s="1"/>
  <c r="I106" i="1"/>
  <c r="H106" i="1"/>
  <c r="K106" i="1" s="1"/>
  <c r="J106" i="1" s="1"/>
  <c r="I105" i="1"/>
  <c r="H105" i="1"/>
  <c r="K105" i="1" s="1"/>
  <c r="J105" i="1" s="1"/>
  <c r="I104" i="1"/>
  <c r="H104" i="1"/>
  <c r="K104" i="1" s="1"/>
  <c r="K101" i="1"/>
  <c r="I101" i="1"/>
  <c r="H101" i="1"/>
  <c r="I99" i="1"/>
  <c r="H99" i="1"/>
  <c r="K99" i="1" s="1"/>
  <c r="I98" i="1"/>
  <c r="H98" i="1"/>
  <c r="K98" i="1" s="1"/>
  <c r="I97" i="1"/>
  <c r="H97" i="1"/>
  <c r="K97" i="1" s="1"/>
  <c r="I96" i="1"/>
  <c r="H96" i="1"/>
  <c r="K96" i="1" s="1"/>
  <c r="I95" i="1"/>
  <c r="H95" i="1"/>
  <c r="K95" i="1" s="1"/>
  <c r="I94" i="1"/>
  <c r="H94" i="1"/>
  <c r="K94" i="1" s="1"/>
  <c r="I92" i="1"/>
  <c r="H92" i="1"/>
  <c r="K92" i="1" s="1"/>
  <c r="I91" i="1"/>
  <c r="H91" i="1"/>
  <c r="K91" i="1" s="1"/>
  <c r="I90" i="1"/>
  <c r="H90" i="1"/>
  <c r="K90" i="1" s="1"/>
  <c r="I89" i="1"/>
  <c r="H89" i="1"/>
  <c r="K89" i="1" s="1"/>
  <c r="I88" i="1"/>
  <c r="H88" i="1"/>
  <c r="K88" i="1" s="1"/>
  <c r="I87" i="1"/>
  <c r="H87" i="1"/>
  <c r="K87" i="1" s="1"/>
  <c r="I86" i="1"/>
  <c r="H86" i="1"/>
  <c r="K86" i="1" s="1"/>
  <c r="I85" i="1"/>
  <c r="H85" i="1"/>
  <c r="K85" i="1" s="1"/>
  <c r="I84" i="1"/>
  <c r="H84" i="1"/>
  <c r="K84" i="1" s="1"/>
  <c r="I83" i="1"/>
  <c r="H83" i="1"/>
  <c r="K83" i="1" s="1"/>
  <c r="I82" i="1"/>
  <c r="H82" i="1"/>
  <c r="K82" i="1" s="1"/>
  <c r="I81" i="1"/>
  <c r="H81" i="1"/>
  <c r="K81" i="1" s="1"/>
  <c r="I80" i="1"/>
  <c r="H80" i="1"/>
  <c r="K80" i="1" s="1"/>
  <c r="I79" i="1"/>
  <c r="H79" i="1"/>
  <c r="K79" i="1" s="1"/>
  <c r="I78" i="1"/>
  <c r="H78" i="1"/>
  <c r="K78" i="1" s="1"/>
  <c r="I77" i="1"/>
  <c r="H77" i="1"/>
  <c r="K77" i="1" s="1"/>
  <c r="I76" i="1"/>
  <c r="H76" i="1"/>
  <c r="K76" i="1" s="1"/>
  <c r="I74" i="1"/>
  <c r="H74" i="1"/>
  <c r="K74" i="1" s="1"/>
  <c r="I73" i="1"/>
  <c r="H73" i="1"/>
  <c r="K73" i="1" s="1"/>
  <c r="I72" i="1"/>
  <c r="H72" i="1"/>
  <c r="K72" i="1" s="1"/>
  <c r="I71" i="1"/>
  <c r="H71" i="1"/>
  <c r="K71" i="1" s="1"/>
  <c r="I70" i="1"/>
  <c r="H70" i="1"/>
  <c r="K70" i="1" s="1"/>
  <c r="I69" i="1"/>
  <c r="H69" i="1"/>
  <c r="K69" i="1" s="1"/>
  <c r="I68" i="1"/>
  <c r="H68" i="1"/>
  <c r="K68" i="1" s="1"/>
  <c r="I67" i="1"/>
  <c r="H67" i="1"/>
  <c r="K67" i="1" s="1"/>
  <c r="I66" i="1"/>
  <c r="H66" i="1"/>
  <c r="K66" i="1" s="1"/>
  <c r="I65" i="1"/>
  <c r="H65" i="1"/>
  <c r="K65" i="1" s="1"/>
  <c r="I64" i="1"/>
  <c r="H64" i="1"/>
  <c r="K64" i="1" s="1"/>
  <c r="I62" i="1"/>
  <c r="H62" i="1"/>
  <c r="K62" i="1" s="1"/>
  <c r="I61" i="1"/>
  <c r="H61" i="1"/>
  <c r="K61" i="1" s="1"/>
  <c r="I60" i="1"/>
  <c r="H60" i="1"/>
  <c r="K60" i="1" s="1"/>
  <c r="I59" i="1"/>
  <c r="H59" i="1"/>
  <c r="K59" i="1" s="1"/>
  <c r="I58" i="1"/>
  <c r="H58" i="1"/>
  <c r="K58" i="1" s="1"/>
  <c r="I57" i="1"/>
  <c r="H57" i="1"/>
  <c r="K57" i="1" s="1"/>
  <c r="I56" i="1"/>
  <c r="H56" i="1"/>
  <c r="K56" i="1" s="1"/>
  <c r="I55" i="1"/>
  <c r="H55" i="1"/>
  <c r="K55" i="1" s="1"/>
  <c r="I54" i="1"/>
  <c r="H54" i="1"/>
  <c r="K54" i="1" s="1"/>
  <c r="I53" i="1"/>
  <c r="H53" i="1"/>
  <c r="K53" i="1" s="1"/>
  <c r="K52" i="1" s="1"/>
  <c r="I50" i="1"/>
  <c r="H50" i="1"/>
  <c r="K50" i="1" s="1"/>
  <c r="I49" i="1"/>
  <c r="H49" i="1"/>
  <c r="K49" i="1" s="1"/>
  <c r="I48" i="1"/>
  <c r="H48" i="1"/>
  <c r="K48" i="1" s="1"/>
  <c r="I47" i="1"/>
  <c r="H47" i="1"/>
  <c r="K47" i="1" s="1"/>
  <c r="K46" i="1" s="1"/>
  <c r="C16" i="7" s="1"/>
  <c r="I45" i="1"/>
  <c r="H45" i="1"/>
  <c r="K45" i="1" s="1"/>
  <c r="I44" i="1"/>
  <c r="H44" i="1"/>
  <c r="K44" i="1" s="1"/>
  <c r="K43" i="1" s="1"/>
  <c r="I42" i="1"/>
  <c r="H42" i="1"/>
  <c r="K42" i="1" s="1"/>
  <c r="I41" i="1"/>
  <c r="H41" i="1"/>
  <c r="K41" i="1" s="1"/>
  <c r="K40" i="1" s="1"/>
  <c r="K39" i="1" s="1"/>
  <c r="C14" i="7" s="1"/>
  <c r="F15" i="7" s="1"/>
  <c r="I38" i="1"/>
  <c r="H38" i="1"/>
  <c r="K38" i="1" s="1"/>
  <c r="I37" i="1"/>
  <c r="H37" i="1"/>
  <c r="K37" i="1" s="1"/>
  <c r="I36" i="1"/>
  <c r="H36" i="1"/>
  <c r="K36" i="1" s="1"/>
  <c r="I34" i="1"/>
  <c r="H34" i="1"/>
  <c r="K34" i="1" s="1"/>
  <c r="I33" i="1"/>
  <c r="H33" i="1"/>
  <c r="K33" i="1" s="1"/>
  <c r="I31" i="1"/>
  <c r="H31" i="1"/>
  <c r="K31" i="1" s="1"/>
  <c r="I30" i="1"/>
  <c r="H30" i="1"/>
  <c r="K30" i="1" s="1"/>
  <c r="I28" i="1"/>
  <c r="H28" i="1"/>
  <c r="K28" i="1" s="1"/>
  <c r="I26" i="1"/>
  <c r="H26" i="1"/>
  <c r="K26" i="1" s="1"/>
  <c r="K25" i="1" s="1"/>
  <c r="I24" i="1"/>
  <c r="H24" i="1"/>
  <c r="K24" i="1" s="1"/>
  <c r="J24" i="1" s="1"/>
  <c r="I23" i="1"/>
  <c r="H23" i="1"/>
  <c r="K23" i="1" s="1"/>
  <c r="I21" i="1"/>
  <c r="H21" i="1"/>
  <c r="K21" i="1" s="1"/>
  <c r="J21" i="1" s="1"/>
  <c r="K20" i="1"/>
  <c r="J20" i="1" s="1"/>
  <c r="I20" i="1"/>
  <c r="H20" i="1"/>
  <c r="I19" i="1"/>
  <c r="H19" i="1"/>
  <c r="K19" i="1" s="1"/>
  <c r="I17" i="1"/>
  <c r="H17" i="1"/>
  <c r="K17" i="1" s="1"/>
  <c r="K16" i="1"/>
  <c r="K15" i="1" s="1"/>
  <c r="I16" i="1"/>
  <c r="H16" i="1"/>
  <c r="I13" i="1"/>
  <c r="H13" i="1"/>
  <c r="K13" i="1" s="1"/>
  <c r="J13" i="1" s="1"/>
  <c r="I12" i="1"/>
  <c r="H12" i="1"/>
  <c r="K12" i="1" s="1"/>
  <c r="I11" i="1"/>
  <c r="H11" i="1"/>
  <c r="K11" i="1" s="1"/>
  <c r="I10" i="1"/>
  <c r="H10" i="1"/>
  <c r="K10" i="1" s="1"/>
  <c r="I9" i="1"/>
  <c r="H9" i="1"/>
  <c r="K9" i="1" s="1"/>
  <c r="I8" i="1"/>
  <c r="H8" i="1"/>
  <c r="K8" i="1" s="1"/>
  <c r="J111" i="1" l="1"/>
  <c r="K110" i="1"/>
  <c r="C32" i="7" s="1"/>
  <c r="J28" i="1"/>
  <c r="K27" i="1"/>
  <c r="K7" i="1"/>
  <c r="K22" i="1"/>
  <c r="K29" i="1"/>
  <c r="K35" i="1"/>
  <c r="C12" i="7" s="1"/>
  <c r="F13" i="7" s="1"/>
  <c r="J42" i="1"/>
  <c r="K75" i="1"/>
  <c r="C20" i="7" s="1"/>
  <c r="K100" i="1"/>
  <c r="C24" i="7" s="1"/>
  <c r="C26" i="7"/>
  <c r="K18" i="1"/>
  <c r="K63" i="1"/>
  <c r="K51" i="1" s="1"/>
  <c r="C18" i="7" s="1"/>
  <c r="K93" i="1"/>
  <c r="C22" i="7" s="1"/>
  <c r="K14" i="1"/>
  <c r="C10" i="7" s="1"/>
  <c r="F17" i="7"/>
  <c r="E17" i="7"/>
  <c r="I118" i="1"/>
  <c r="J104" i="1"/>
  <c r="K103" i="1"/>
  <c r="C30" i="7" s="1"/>
  <c r="J33" i="1"/>
  <c r="K32" i="1"/>
  <c r="J38" i="1"/>
  <c r="J45" i="1"/>
  <c r="J17" i="1"/>
  <c r="J16" i="1"/>
  <c r="J8" i="1"/>
  <c r="J10" i="1"/>
  <c r="J12" i="1"/>
  <c r="J26" i="1"/>
  <c r="J34" i="1"/>
  <c r="J30" i="1"/>
  <c r="J37" i="1"/>
  <c r="J48" i="1"/>
  <c r="J50" i="1"/>
  <c r="J54" i="1"/>
  <c r="J56" i="1"/>
  <c r="J58" i="1"/>
  <c r="J60" i="1"/>
  <c r="J62" i="1"/>
  <c r="J65" i="1"/>
  <c r="J67" i="1"/>
  <c r="J69" i="1"/>
  <c r="J71" i="1"/>
  <c r="J73" i="1"/>
  <c r="J76" i="1"/>
  <c r="J101" i="1"/>
  <c r="J41" i="1"/>
  <c r="J44" i="1"/>
  <c r="J9" i="1"/>
  <c r="J11" i="1"/>
  <c r="J19" i="1"/>
  <c r="J23" i="1"/>
  <c r="J31" i="1"/>
  <c r="J36" i="1"/>
  <c r="J47" i="1"/>
  <c r="J78" i="1"/>
  <c r="J80" i="1"/>
  <c r="J82" i="1"/>
  <c r="J84" i="1"/>
  <c r="J86" i="1"/>
  <c r="J88" i="1"/>
  <c r="J90" i="1"/>
  <c r="J92" i="1"/>
  <c r="J95" i="1"/>
  <c r="J97" i="1"/>
  <c r="J99" i="1"/>
  <c r="J49" i="1"/>
  <c r="J53" i="1"/>
  <c r="J55" i="1"/>
  <c r="J57" i="1"/>
  <c r="J59" i="1"/>
  <c r="J61" i="1"/>
  <c r="J64" i="1"/>
  <c r="J66" i="1"/>
  <c r="J68" i="1"/>
  <c r="J70" i="1"/>
  <c r="J72" i="1"/>
  <c r="J74" i="1"/>
  <c r="J77" i="1"/>
  <c r="J79" i="1"/>
  <c r="J81" i="1"/>
  <c r="J83" i="1"/>
  <c r="J85" i="1"/>
  <c r="J87" i="1"/>
  <c r="J89" i="1"/>
  <c r="J91" i="1"/>
  <c r="J94" i="1"/>
  <c r="J96" i="1"/>
  <c r="J98" i="1"/>
  <c r="F19" i="7" l="1"/>
  <c r="D19" i="7"/>
  <c r="E19" i="7"/>
  <c r="E23" i="7"/>
  <c r="F23" i="7"/>
  <c r="G31" i="7"/>
  <c r="F31" i="7"/>
  <c r="C8" i="7"/>
  <c r="K118" i="1"/>
  <c r="I122" i="1" s="1"/>
  <c r="G11" i="7"/>
  <c r="F11" i="7"/>
  <c r="E11" i="7"/>
  <c r="D11" i="7"/>
  <c r="J118" i="1"/>
  <c r="D27" i="7"/>
  <c r="D24" i="7" s="1"/>
  <c r="D25" i="7" s="1"/>
  <c r="G27" i="7"/>
  <c r="G24" i="7" s="1"/>
  <c r="G25" i="7" s="1"/>
  <c r="F21" i="7"/>
  <c r="E21" i="7"/>
  <c r="G33" i="7"/>
  <c r="D33" i="7"/>
  <c r="E33" i="7"/>
  <c r="F33" i="7"/>
  <c r="G9" i="7" l="1"/>
  <c r="F9" i="7"/>
  <c r="F35" i="7" s="1"/>
  <c r="F34" i="7" s="1"/>
  <c r="C35" i="7"/>
  <c r="E9" i="7"/>
  <c r="E35" i="7" s="1"/>
  <c r="E34" i="7" s="1"/>
  <c r="D9" i="7"/>
  <c r="D35" i="7" s="1"/>
  <c r="D37" i="7" l="1"/>
  <c r="E37" i="7" s="1"/>
  <c r="F37" i="7" s="1"/>
  <c r="D34" i="7"/>
  <c r="D36" i="7" s="1"/>
  <c r="E36" i="7" s="1"/>
  <c r="F36" i="7" s="1"/>
  <c r="H35" i="7"/>
  <c r="G35" i="7" s="1"/>
  <c r="G37" i="7" l="1"/>
  <c r="H37" i="7" s="1"/>
  <c r="G34" i="7"/>
  <c r="G36" i="7" s="1"/>
  <c r="H36" i="7" s="1"/>
  <c r="I35" i="7"/>
  <c r="I34" i="7" l="1"/>
  <c r="I36" i="7" s="1"/>
  <c r="I37" i="7"/>
</calcChain>
</file>

<file path=xl/sharedStrings.xml><?xml version="1.0" encoding="utf-8"?>
<sst xmlns="http://schemas.openxmlformats.org/spreadsheetml/2006/main" count="1475" uniqueCount="586">
  <si>
    <t>Obra</t>
  </si>
  <si>
    <t>Bancos</t>
  </si>
  <si>
    <t>B.D.I.</t>
  </si>
  <si>
    <t>Encargos Sociais</t>
  </si>
  <si>
    <t>ANEXO II - AMPLIAÇÃO DEPÓSIO E PORTAO - FINAL</t>
  </si>
  <si>
    <t>Desonerado: 
Horista:  85,92%
Mensalista:  49,08%</t>
  </si>
  <si>
    <t>Planilha Orçamentária Sintética Com Valor do Material e da Mão de Obra</t>
  </si>
  <si>
    <t>Item</t>
  </si>
  <si>
    <t>Descrição</t>
  </si>
  <si>
    <t>Und</t>
  </si>
  <si>
    <t>Quant.</t>
  </si>
  <si>
    <t>Valor Unit</t>
  </si>
  <si>
    <t>Valor Unit com BDI</t>
  </si>
  <si>
    <t>Total</t>
  </si>
  <si>
    <t>M. O.</t>
  </si>
  <si>
    <t>MAT.</t>
  </si>
  <si>
    <t xml:space="preserve"> 1 </t>
  </si>
  <si>
    <t>ADMINISTRAÇÃO/SERVIÇOS</t>
  </si>
  <si>
    <t xml:space="preserve"> 1.1 </t>
  </si>
  <si>
    <t>ENGENHEIRO CIVIL DE OBRA JUNIOR COM ENCARGOS COMPLEMENTARES</t>
  </si>
  <si>
    <t>H</t>
  </si>
  <si>
    <t xml:space="preserve"> 1.2 </t>
  </si>
  <si>
    <t>ENCARREGADO GERAL DE OBRAS COM ENCARGOS COMPLEMENTARES</t>
  </si>
  <si>
    <t>MES</t>
  </si>
  <si>
    <t xml:space="preserve"> 1.3 </t>
  </si>
  <si>
    <t>PLACA DE OBRA EM CHAPA DE ACO GALVANIZADO</t>
  </si>
  <si>
    <t>m²</t>
  </si>
  <si>
    <t xml:space="preserve"> 1.4 </t>
  </si>
  <si>
    <t>ANOTAÇÃO DE RESPONSABILIDADE TÉCNICA (ART) EXECUÇÃO</t>
  </si>
  <si>
    <t>UN</t>
  </si>
  <si>
    <t xml:space="preserve"> 1.5 </t>
  </si>
  <si>
    <t>EXECUÇÃO DE ALMOXARIFADO EM CANTEIRO DE OBRA EM CHAPA DE MADEIRA COMPENSADA, INCLUSO PRATELEIRAS. AF_02/2016</t>
  </si>
  <si>
    <t xml:space="preserve"> 1.6 </t>
  </si>
  <si>
    <t>BANHEIRO QUIMICO 110X120X230CM COM MANUTENCAO</t>
  </si>
  <si>
    <t xml:space="preserve"> 2 </t>
  </si>
  <si>
    <t>DEMOLIÇÃO/RETIRADA</t>
  </si>
  <si>
    <t xml:space="preserve"> 2.1 </t>
  </si>
  <si>
    <t>DEMOLIÇÃO FORRO</t>
  </si>
  <si>
    <t xml:space="preserve"> 2.1.1 </t>
  </si>
  <si>
    <t>REMOÇÃO DE FORROS DE DRYWALL, PVC E FIBROMINERAL, DE FORMA MANUAL, SEM REAPROVEITAMENTO. AF_12/2017</t>
  </si>
  <si>
    <t xml:space="preserve"> 2.1.2 </t>
  </si>
  <si>
    <t>REMOÇÃO DE TRAMA METÁLICA OU DE MADEIRA PARA FORRO, DE FORMA MANUAL, SEM REAPROVEITAMENTO. AF_12/2017</t>
  </si>
  <si>
    <t xml:space="preserve"> 2.2 </t>
  </si>
  <si>
    <t>DEMOLIÇÃO DE PISO</t>
  </si>
  <si>
    <t xml:space="preserve"> 2.2.1 </t>
  </si>
  <si>
    <t>CORTE EM PAVIMENTO DE ASFALTO/CONCRETO, COM MAQUINA E DISCO DIAMANTADO</t>
  </si>
  <si>
    <t>M</t>
  </si>
  <si>
    <t xml:space="preserve"> 2.2.2 </t>
  </si>
  <si>
    <t>DEMOLIÇÃO DE CONCRETO ARMADO, DE FORMA MECANIZADA COM MARTELETE, SEM REAPROVEITAMENTO.</t>
  </si>
  <si>
    <t>M³</t>
  </si>
  <si>
    <t xml:space="preserve"> 2.2.3 </t>
  </si>
  <si>
    <t>DEMOLIÇÃO DE ASFALTO C/ MARTELETE</t>
  </si>
  <si>
    <t xml:space="preserve"> 2.3 </t>
  </si>
  <si>
    <t>DEMOLIÇÃO DE PAREDES</t>
  </si>
  <si>
    <t xml:space="preserve"> 2.3.1 </t>
  </si>
  <si>
    <t>DEMOLIÇÃO DE ALVENARIA DE BLOCO FURADO, DE FORMA MANUAL, SEM REAPROVEITAMENTO. AF_12/2017</t>
  </si>
  <si>
    <t>m³</t>
  </si>
  <si>
    <t xml:space="preserve"> 2.3.2 </t>
  </si>
  <si>
    <t>SERRALHEIRO COM ENCARGOS COMPLEMENTARES</t>
  </si>
  <si>
    <t xml:space="preserve"> 2.4 </t>
  </si>
  <si>
    <t>DEMOLIÇÃO DE PORTAS E JANELAS</t>
  </si>
  <si>
    <t xml:space="preserve"> 2.4.1 </t>
  </si>
  <si>
    <t>RETIRADA DE FOLHAS DE PORTA DE PASSAGEM OU JANELA</t>
  </si>
  <si>
    <t xml:space="preserve"> 2.5 </t>
  </si>
  <si>
    <t>DEMOLIÇÃO ESTRUTURA</t>
  </si>
  <si>
    <t xml:space="preserve"> 2.5.1 </t>
  </si>
  <si>
    <t>DEMOLIÇÃO DE PILARES E VIGAS EM CONCRETO ARMADO, DE FORMA MECANIZADA COM MARTELETE, SEM REAPROVEITAMENTO. AF_12/2017</t>
  </si>
  <si>
    <t xml:space="preserve"> 2.6 </t>
  </si>
  <si>
    <t>REMOÇÃO PINTURA</t>
  </si>
  <si>
    <t xml:space="preserve"> 2.6.1 </t>
  </si>
  <si>
    <t>LIXAMENTO MANUAL EM SUPERFÍCIES METÁLICAS EM OBRA. AF_01/2020</t>
  </si>
  <si>
    <t xml:space="preserve"> 2.6.2 </t>
  </si>
  <si>
    <t>REMOÇÃO DE PINTURA PVA/ACRILICA</t>
  </si>
  <si>
    <t xml:space="preserve"> 2.7 </t>
  </si>
  <si>
    <t>MOVIMENTO DE TERRA</t>
  </si>
  <si>
    <t xml:space="preserve"> 2.7.1 </t>
  </si>
  <si>
    <t>ESCAVAÇÃO MANUAL PARA BLOCO DE COROAMENTO OU SAPATA (INCLUINDO ESCAVAÇÃO PARA COLOCAÇÃO DE FÔRMAS). AF_06/2017</t>
  </si>
  <si>
    <t xml:space="preserve"> 2.7.2 </t>
  </si>
  <si>
    <t>REATERRO MANUAL DE VALAS COM COMPACTAÇÃO MECANIZADA. AF_04/2016</t>
  </si>
  <si>
    <t xml:space="preserve"> 3 </t>
  </si>
  <si>
    <t>PISOS</t>
  </si>
  <si>
    <t xml:space="preserve"> 3.1 </t>
  </si>
  <si>
    <t>EXECUÇÃO DE PISO DE CONCRETO, COM ACABAMENTO SUPERFICIAL, ESPESSURA DE 15 CM, FCK = 30 MPA, COM USO DE FORMAS EM MADEIRA SERRADA. AF_09/2021</t>
  </si>
  <si>
    <t xml:space="preserve"> 3.2 </t>
  </si>
  <si>
    <t>RODAPE PRE-MOLDADO DE GRANILITE, MARMORITE OU GRANITINA L=10 CM, ASSENTADA COM ARGAMASSA DE CIMENTO E AREIA TRACO 1:4 - FORNECIMENTO E INSTALACAO</t>
  </si>
  <si>
    <t xml:space="preserve"> 3.3 </t>
  </si>
  <si>
    <t>ACABAMENTO POLIDO PARA PISO DE CONCRETO ARMADO OU LAJE SOBRE SOLO DE ALTA RESISTÊNCIA. AF_09/2021</t>
  </si>
  <si>
    <t xml:space="preserve"> 4 </t>
  </si>
  <si>
    <t>PAREDES</t>
  </si>
  <si>
    <t xml:space="preserve"> 4.1 </t>
  </si>
  <si>
    <t>ALVENARIA E FECHAMENTO</t>
  </si>
  <si>
    <t xml:space="preserve"> 4.1.1 </t>
  </si>
  <si>
    <t>ALVENARIA DE VEDAÇÃO DE BLOCOS CERÂMICOS FURADOS NA HORIZONTAL DE 11,5X19X19CM (ESPESSURA 11,5CM) DE PAREDES COM ÁREA LÍQUIDA MENOR QUE 6M² COM VÃOS E ARGAMASSA DE ASSENTAMENTO COM PREPARO EM BETONEIRA. AF_06/2014</t>
  </si>
  <si>
    <t xml:space="preserve"> 4.1.2 </t>
  </si>
  <si>
    <t>VERGA MOLDADA IN LOCO EM CONCRETO PARA PORTAS COM MAIS DE 1,5 M DE VÃO. AF_03/2016</t>
  </si>
  <si>
    <t xml:space="preserve"> 4.2 </t>
  </si>
  <si>
    <t>REVESTIMENTOS</t>
  </si>
  <si>
    <t xml:space="preserve"> 4.2.1 </t>
  </si>
  <si>
    <t>CHAPISCO APLICADO EM ALVENARIA (COM PRESENÇA DE VÃOS) E ESTRUTURAS DE CONCRETO DE FACHADA, COM COLHER DE PEDREIRO.  ARGAMASSA TRAÇO 1:3 COM PREPARO EM BETONEIRA 400L. AF_06/2014</t>
  </si>
  <si>
    <t xml:space="preserve"> 4.2.2 </t>
  </si>
  <si>
    <t>MASSA ÚNICA, PARA RECEBIMENTO DE PINTURA, EM ARGAMASSA TRAÇO 1:2:8, PREPARO MECÂNICO COM BETONEIRA 400L, APLICADA MANUALMENTE EM FACES INTERNAS DE PAREDES, ESPESSURA DE 20MM, COM EXECUÇÃO DE TALISCAS. AF_06/2014</t>
  </si>
  <si>
    <t xml:space="preserve"> 5 </t>
  </si>
  <si>
    <t>ESQUADRIAS</t>
  </si>
  <si>
    <t xml:space="preserve"> 5.1 </t>
  </si>
  <si>
    <t>PORTAO CHAPA 14 / GRADE DE FERRO PT-7 C/FERRAGENS</t>
  </si>
  <si>
    <t xml:space="preserve"> 5.2 </t>
  </si>
  <si>
    <t>PORTA EM MADEIRA COMPENSADA LISA PARA PINTURA, 160X210X3,50CM, 2 FOLHAS, COM VISOR (25X90CM), INCLUSIVE BATENTES E FERRAGENS</t>
  </si>
  <si>
    <t xml:space="preserve"> 5.3 </t>
  </si>
  <si>
    <t>PORTA EM ACO DE ABRIR TIPO VENEZIANA COM BATENTE, FIXADA COM PARAFUSOS - FORNECIMENTO E INSTALACAO</t>
  </si>
  <si>
    <t xml:space="preserve"> 5.4 </t>
  </si>
  <si>
    <t>FECHADURA DE EMBUTIR COM CILINDRO, EXTERNA, COMPLETA, ACABAMENTO PADRÃO MÉDIO, INCLUSO EXECUÇÃO DE FURO - FORNECIMENTO E INSTALAÇÃO. AF_12/2019</t>
  </si>
  <si>
    <t xml:space="preserve"> 6 </t>
  </si>
  <si>
    <t>ESTRUTURA</t>
  </si>
  <si>
    <t xml:space="preserve"> 6.1 </t>
  </si>
  <si>
    <t>ESTRUTURA METÁLICA</t>
  </si>
  <si>
    <t xml:space="preserve"> 6.1.1 </t>
  </si>
  <si>
    <t>ESTRUTURA METÁLICA EM PERFIL LAMINADO AÇO ESTRUTURAL, INCLUSIVE ACESSÓRIOS E CONEXÕES SOLDADAS/PARAFUSADAS, TRANSPORTE E MONTAGEM, INCLUSO IÇAMENTO UTILIZANDO TALHA MANUAL.</t>
  </si>
  <si>
    <t>KG</t>
  </si>
  <si>
    <t xml:space="preserve"> 6.1.2 </t>
  </si>
  <si>
    <t>ESTRUTURA METALICA EM PERFIS DOBRADOS, VÃO LIVRE DE MAXIMO 12M, FORNECIMENTO E MONTAGEM</t>
  </si>
  <si>
    <t xml:space="preserve"> 6.1.3 </t>
  </si>
  <si>
    <t>Laje STEEL DECK para piso, espessura da chapa 1,25 mm, tela de aço nervurada Q-92 (fio 4.2mm - 150x150), espessura da laje 12 cm, com capa de concreto FCK=25MPa</t>
  </si>
  <si>
    <t xml:space="preserve"> 6.1.4 </t>
  </si>
  <si>
    <t>ARREMATE PERIFÉRICO P/ LAJE STEEL DECK, EM CHAPA DE AÇO ESTRUTURAL GALVANIZADA ZAR280, ESP 8//LARG300 FACE A GALVANIZADO //FACE B GALVANIZADO OU SIMILAR</t>
  </si>
  <si>
    <t xml:space="preserve"> 6.1.5 </t>
  </si>
  <si>
    <t>FORNECIMENTO E INSTALAÇÃO DE PINO STUD BOLT. AF_01/2020</t>
  </si>
  <si>
    <t xml:space="preserve"> 6.1.6 </t>
  </si>
  <si>
    <t>JUNTA DE DILATAÇÃO (ALTURA TOTAL DO PAVIMENTO) COM PREENCHIMENTO PARCIAL EM ISOPOR H=15CM E PREECHIMENTO DO COMPLEMENTO COM MASTIQUE DE POLIURETANO SEÇÃO 2X2CM, MBT, BASF, OU SIMILAR,  PARA PAVIMENTOS EM CONCRETO</t>
  </si>
  <si>
    <t xml:space="preserve"> 6.1.7 </t>
  </si>
  <si>
    <t>PISO EM CHAPA XADREZ 6,35m, NA COR PRETA OU SIMILAR</t>
  </si>
  <si>
    <t xml:space="preserve"> 6.1.8 </t>
  </si>
  <si>
    <t>GUARDA-CORPO DE AÇO GALVANIZADO DE 1,10M DE ALTURA, MONTANTES TUBULARES DE 1.1/2 ESPAÇADOS DE 1,20M, TRAVESSA SUPERIOR DE 2, GRADIL FORMADO POR BARRAS CHATAS EM FERRO DE 32X4,8MM, FIXADO COM CHUMBADOR MECÂNICO. AF_04/2019_P</t>
  </si>
  <si>
    <t xml:space="preserve"> 6.1.9 </t>
  </si>
  <si>
    <t>CORRIMÃO SIMPLES, DIÂMETRO EXTERNO = 1 1/2", EM AÇO GALVANIZADO. AF_04/2019_P</t>
  </si>
  <si>
    <t xml:space="preserve"> 6.1.10 </t>
  </si>
  <si>
    <t>GRADE DE TELA ARTISTICA FIO 12, MALHA 25 MM</t>
  </si>
  <si>
    <t xml:space="preserve"> 6.2 </t>
  </si>
  <si>
    <t>ESTRUTURA CONCRETO ARMADO</t>
  </si>
  <si>
    <t xml:space="preserve"> 6.2.1 </t>
  </si>
  <si>
    <t>LOCACAO CONVENCIONAL DE OBRA, UTILIZANDO GABARITO DE TÁBUAS CORRIDAS PONTALETADAS A CADA 2,00M -  2 UTILIZAÇÕES. AF_10/2018</t>
  </si>
  <si>
    <t xml:space="preserve"> 6.2.2 </t>
  </si>
  <si>
    <t xml:space="preserve"> 6.2.3 </t>
  </si>
  <si>
    <t>LASTRO DE CONCRETO MAGRO, APLICADO EM BLOCOS DE COROAMENTO OU SAPATAS, ESPESSURA DE 3 CM. AF_08/2017</t>
  </si>
  <si>
    <t xml:space="preserve"> 6.2.4 </t>
  </si>
  <si>
    <t>ESTACA BROCA DE CONCRETO, DIÂMETRO DE 30CM, ESCAVAÇÃO MANUAL COM TRADO CONCHA, COM ARMADURA DE ARRANQUE. AF_05/2020</t>
  </si>
  <si>
    <t xml:space="preserve"> 6.2.5 </t>
  </si>
  <si>
    <t>FABRICAÇÃO, MONTAGEM E DESMONTAGEM DE FÔRMA PARA SAPATA, EM MADEIRA SERRADA, E=25 MM, 2 UTILIZAÇÕES. AF_06/2017</t>
  </si>
  <si>
    <t xml:space="preserve"> 6.2.6 </t>
  </si>
  <si>
    <t>ARMAÇÃO DE BLOCO, VIGA BALDRAME E SAPATA UTILIZANDO AÇO CA-60 DE 5 MM - MONTAGEM. AF_06/2017</t>
  </si>
  <si>
    <t xml:space="preserve"> 6.2.7 </t>
  </si>
  <si>
    <t>ARMAÇÃO DE BLOCO, VIGA BALDRAME OU SAPATA UTILIZANDO AÇO CA-50 DE 6,3 MM - MONTAGEM. AF_06/2017</t>
  </si>
  <si>
    <t xml:space="preserve"> 6.2.8 </t>
  </si>
  <si>
    <t>ARMAÇÃO DE BLOCO, VIGA BALDRAME OU SAPATA UTILIZANDO AÇO CA-50 DE 10 MM - MONTAGEM. AF_06/2017</t>
  </si>
  <si>
    <t xml:space="preserve"> 6.2.9 </t>
  </si>
  <si>
    <t>ARMAÇÃO DE BLOCO, VIGA BALDRAME OU SAPATA UTILIZANDO AÇO CA-50 DE 12,5 MM - MONTAGEM. AF_06/2017</t>
  </si>
  <si>
    <t xml:space="preserve"> 6.2.10 </t>
  </si>
  <si>
    <t>CONCRETO USINADO BOMBEAVEL, CLASSE DE RESISTENCIA C25, COM BRITA 0 E 1, SLUMP = 100 +/- 20 MM, INCLUI SERVICO DE BOMBEAMENTO (NBR 8953)</t>
  </si>
  <si>
    <t xml:space="preserve"> 6.2.11 </t>
  </si>
  <si>
    <t>ENSAIO DE RESISTENCIA A COMPRESSAO SIMPLES - CONCRETO</t>
  </si>
  <si>
    <t xml:space="preserve"> 7 </t>
  </si>
  <si>
    <t>INSTALAÇÕES ELETRICAS, CABEAMENTO E CFTV</t>
  </si>
  <si>
    <t xml:space="preserve"> 7.1 </t>
  </si>
  <si>
    <t>SUPORTE PARA ELETROCALHA LISA OU PERFURADA EM AÇO GALVANIZADO, LARGURA 200 OU 400 MM E ALTURA 50 MM, ESPAÇADO A CADA 1,5 M, EM PERFILADO DE SEÇÃO 38X76 MM, POR METRO DE ELETRECOLHA FIXADA. AF_07/2017</t>
  </si>
  <si>
    <t xml:space="preserve"> 7.2 </t>
  </si>
  <si>
    <t>ELETROCALHA CH.Aº PRE ZN. FOGO "C" C/ABAS 50X50 MM S/TAMPA</t>
  </si>
  <si>
    <t xml:space="preserve"> 7.3 </t>
  </si>
  <si>
    <t>ELETRODUTO DE AÇO GALVANIZADO, CLASSE LEVE, DN 20 MM (3/4), APARENTE, INSTALADO EM TETO - FORNECIMENTO E INSTALAÇÃO. AF_11/2016_P</t>
  </si>
  <si>
    <t xml:space="preserve"> 7.4 </t>
  </si>
  <si>
    <t>ELETRODUTO DE AÇO GALVANIZADO, CLASSE LEVE, DN 25 MM (1), APARENTE, INSTALADO EM TETO - FORNECIMENTO E INSTALAÇÃO. AF_11/2016_P</t>
  </si>
  <si>
    <t xml:space="preserve"> 7.5 </t>
  </si>
  <si>
    <t>ELETRODUTO FLEXÍVEL CORRUGADO REFORÇADO, PVC, DN 25 MM (3/4"), PARA CIRCUITOS TERMINAIS, INSTALADO EM PAREDE - FORNECIMENTO E INSTALAÇÃO. AF_12/2015</t>
  </si>
  <si>
    <t xml:space="preserve"> 7.6 </t>
  </si>
  <si>
    <t>CONDULETE DE ALUMÍNIO, TIPO C, PARA ELETRODUTO DE AÇO GALVANIZADO DN 20 MM (3/4</t>
  </si>
  <si>
    <t xml:space="preserve"> 7.7 </t>
  </si>
  <si>
    <t>CONDULETE DE ALUMÍNIO, TIPO E, ELETRODUTO DE AÇO GALVANIZADO DN 25 MM (1</t>
  </si>
  <si>
    <t xml:space="preserve"> 7.8 </t>
  </si>
  <si>
    <t>CAIXA ENTERRADA ELÉTRICA RETANGULAR, EM ALVENARIA COM BLOCOS DE CONCRETO, FUNDO COM BRITA, DIMENSÕES INTERNAS: 0,4X0,4X0,4 M. AF_12/2020</t>
  </si>
  <si>
    <t xml:space="preserve"> 7.9 </t>
  </si>
  <si>
    <t>QUADRO DE DISTRIBUIÇÃO DE ENERGIA EM CHAPA DE AÇO GALVANIZADO, DE EMBUTIR, COM BARRAMENTO TRIFÁSICO, PARA 12 DISJUNTORES DIN 100A - FORNECIMENTO E INSTALAÇÃO. AF_10/2020</t>
  </si>
  <si>
    <t xml:space="preserve"> 7.10 </t>
  </si>
  <si>
    <t>DISJUNTOR MONOPOLAR TIPO DIN, CORRENTE NOMINAL DE 20A - FORNECIMENTO E INSTALAÇÃO. AF_10/2020</t>
  </si>
  <si>
    <t xml:space="preserve"> 7.11 </t>
  </si>
  <si>
    <t>DISJUNTOR TRIPOLAR TIPO DIN, CORRENTE NOMINAL DE 32A - FORNECIMENTO E INSTALAÇÃO. AF_10/2020</t>
  </si>
  <si>
    <t xml:space="preserve"> 7.12 </t>
  </si>
  <si>
    <t>INTERRUPTOR SIMPLES (1 MÓDULO) COM 1 TOMADA DE EMBUTIR 2P+T 10 A,  SEM SUPORTE E SEM PLACA - FORNECIMENTO E INSTALAÇÃO. AF_12/2015</t>
  </si>
  <si>
    <t xml:space="preserve"> 7.13 </t>
  </si>
  <si>
    <t>INTERRUPTOR SIMPLES (3 MÓDULOS), 10A/250V, SEM SUPORTE E SEM PLACA - FORNECIMENTO E INSTALAÇÃO. AF_12/2015</t>
  </si>
  <si>
    <t xml:space="preserve"> 7.14 </t>
  </si>
  <si>
    <t>LUMINÁRIA TIPO PLAFON EM PLÁSTICO, DE SOBREPOR, COM 1 LÂMPADA LED DE 15 W- FORNECIMENTO E INSTALAÇÃO. AF_02/2020</t>
  </si>
  <si>
    <t xml:space="preserve"> 7.15 </t>
  </si>
  <si>
    <t>CABO DE COBRE FLEXÍVEL ISOLADO, 2,5 MM², ANTI-CHAMA 450/750 V, PARA CIRCUITOS TERMINAIS - FORNECIMENTO E INSTALAÇÃO. AF_12/2015</t>
  </si>
  <si>
    <t xml:space="preserve"> 7.16 </t>
  </si>
  <si>
    <t>CABO DE COBRE FLEXÍVEL ISOLADO, 2,5 MM², ANTI-CHAMA 0,6/1,0 KV, PARA CIRCUITOS TERMINAIS - FORNECIMENTO E INSTALAÇÃO. AF_12/2015</t>
  </si>
  <si>
    <t xml:space="preserve"> 7.17 </t>
  </si>
  <si>
    <t>CABO DE COBRE FLEXÍVEL ISOLADO, 6 MM², ANTI-CHAMA 450/750 V, PARA CIRCUITOS TERMINAIS - FORNECIMENTO E INSTALAÇÃO. AF_12/2015</t>
  </si>
  <si>
    <t xml:space="preserve"> 8 </t>
  </si>
  <si>
    <t>PINTURA</t>
  </si>
  <si>
    <t xml:space="preserve"> 8.1 </t>
  </si>
  <si>
    <t>APLICAÇÃO DE FUNDO SELADOR ACRÍLICO EM PAREDES, UMA DEMÃO. AF_06/2014</t>
  </si>
  <si>
    <t xml:space="preserve"> 8.2 </t>
  </si>
  <si>
    <t>APLICAÇÃO E LIXAMENTO DE MASSA LÁTEX EM PAREDES, DUAS DEMÃOS. AF_06/2014</t>
  </si>
  <si>
    <t xml:space="preserve"> 8.3 </t>
  </si>
  <si>
    <t>APLICAÇÃO MANUAL DE PINTURA COM TINTA LÁTEX ACRÍLICA EM PAREDES, DUAS DEMÃOS. AF_06/2014</t>
  </si>
  <si>
    <t xml:space="preserve"> 8.5 </t>
  </si>
  <si>
    <t>PINTURA COM TINTA ALQUÍDICA DE FUNDO (TIPO ZARCÃO) PULVERIZADA SOBRE PERFIL METÁLICO EXECUTADO EM FÁBRICA (POR DEMÃO). AF_01/2020_P</t>
  </si>
  <si>
    <t xml:space="preserve"> 8.6 </t>
  </si>
  <si>
    <t>PINTURA COM TINTA ALQUÍDICA DE ACABAMENTO (ESMALTE SINTÉTICO ACETINADO) PULVERIZADA SOBRE SUPERFÍCIES METÁLICAS (EXCETO PERFIL) EXECUTADO EM OBRA (02 DEMÃOS). AF_01/2020_P</t>
  </si>
  <si>
    <t xml:space="preserve"> 8.7 </t>
  </si>
  <si>
    <t>PINTURA TINTA DE ACABAMENTO (PIGMENTADA) ESMALTE SINTÉTICO ACETINADO EM MADEIRA, 2 DEMÃOS. AF_01/2021</t>
  </si>
  <si>
    <t xml:space="preserve"> 9 </t>
  </si>
  <si>
    <t>ELEVADOR</t>
  </si>
  <si>
    <t>ELEVADOR DE CARGA, CLASSE A, CAP. 500KG, 2 PARADAS, 3 ENTRADAS (2 TERREO E 1 SUPERIOR), VELOCIDADE MINIMA 9M/MIN, DIMENSOES MIN CABINA LIVRE 1350X1500MM,  PAINEIS EM CHAPA DE AÇO INOXIDAVEL ESCOVADO, UNIDADE DE ACIONAMENTO COM PISTÃO HIDRÁULICO, CONFORME PROJETO</t>
  </si>
  <si>
    <t xml:space="preserve"> 10 </t>
  </si>
  <si>
    <t>PAVIMENTAÇÃO EXTERNA</t>
  </si>
  <si>
    <t xml:space="preserve"> 10.1 </t>
  </si>
  <si>
    <t>EXECUÇÃO DE PÁTIO/ESTACIONAMENTO EM PISO INTERTRAVADO, COM BLOCO RETANGULAR COR NATURAL DE 20 X 10 CM, ESPESSURA 8 CM. AF_12/2015</t>
  </si>
  <si>
    <t xml:space="preserve"> 10.2 </t>
  </si>
  <si>
    <t>ASSENTAMENTO DE GUIA (MEIO-FIO) EM TRECHO RETO, CONFECCIONADA EM CONCRETO PRÉ-FABRICADO, DIMENSÕES 80X08X08X25 CM (COMPRIMENTO X BASE INFERIOR X BASE SUPERIOR X ALTURA), PARA URBANIZAÇÃO INTERNA DE EMPREENDIMENTOS. AF_06/2016</t>
  </si>
  <si>
    <t xml:space="preserve"> 10.3 </t>
  </si>
  <si>
    <t>REGULARIZAÇÃO DE SUPERFÍCIES COM MOTONIVELADORA. AF_11/2019</t>
  </si>
  <si>
    <t xml:space="preserve"> 10.4 </t>
  </si>
  <si>
    <t>EXECUÇÃO E COMPACTAÇÃO DE ATERRO COM SOLO PREDOMINANTEMENTE ARGILOSO - EXCLUSIVE SOLO, ESCAVAÇÃO, CARGA E TRANSPORTE. AF_11/2019</t>
  </si>
  <si>
    <t xml:space="preserve"> 10.5 </t>
  </si>
  <si>
    <t>ARGILA OU BARRO PARA ATERRO/REATERRO (COM TRANSPORTE ATE 10 KM)</t>
  </si>
  <si>
    <t xml:space="preserve"> 10.6 </t>
  </si>
  <si>
    <t>LOCAÇÃO DE PRAÇA, QUADRA, IMPLANTAÇÃO UTILIZANDO CAVALETE, INCLUSO PIQUETE COM TESTEMUNHA</t>
  </si>
  <si>
    <t xml:space="preserve"> 11 </t>
  </si>
  <si>
    <t>SERVIÇOS COMPLEMENTARES</t>
  </si>
  <si>
    <t xml:space="preserve"> 11.1 </t>
  </si>
  <si>
    <t>ANDAIME METALICO TORRE (ALUGUEL/MES)</t>
  </si>
  <si>
    <t>m</t>
  </si>
  <si>
    <t xml:space="preserve"> 11.2 </t>
  </si>
  <si>
    <t>APLICAÇÃO DE LONA PLÁSTICA PARA EXECUÇÃO DE PAVIMENTOS DE CONCRETO. AF_11/2017</t>
  </si>
  <si>
    <t xml:space="preserve"> 11.3 </t>
  </si>
  <si>
    <t>TRANSPORTE DE ENTULHO EM CAÇAMBA ESTACIONÁRIA  INCLUSO A CARGA MANUAL</t>
  </si>
  <si>
    <t xml:space="preserve"> 11.5 </t>
  </si>
  <si>
    <t>LIMPEZA FINAL DE OBRA - (OBRAS CIVIS)</t>
  </si>
  <si>
    <t xml:space="preserve"> 11.6 </t>
  </si>
  <si>
    <t>PROJETO "AS BUILT" FUNDAÇÕES E ELEMENTOS ESTRUTURAIS</t>
  </si>
  <si>
    <t>UND</t>
  </si>
  <si>
    <t xml:space="preserve"> 11.7 </t>
  </si>
  <si>
    <t>PROJETO "AS BUILT" ARQUITETURA</t>
  </si>
  <si>
    <t xml:space="preserve"> 11.8 </t>
  </si>
  <si>
    <t>PROJETO "AS BUILT" INSTALAÇÕES ELÉTRICA</t>
  </si>
  <si>
    <t>Totais -&gt;</t>
  </si>
  <si>
    <t>Total sem BDI</t>
  </si>
  <si>
    <t>Total do BDI</t>
  </si>
  <si>
    <t>Total Geral</t>
  </si>
  <si>
    <t>TRIBUNAL REGIONAL ELEITORAL DE GOIÁS
SECRETARIA DE ADMINISTRAÇÃO E ORÇAMENTO
COORDENADORIA DE ENGENHARIA E INFRAESTRUTURA
SEÇÃO DE MANUTENÇÃO PREDIAL E SISTEMAS ELÉTRICOS</t>
  </si>
  <si>
    <t>SINAPI - 02/2022 - Goiás
e OUTROS</t>
  </si>
  <si>
    <t>B.D.I.  25,01%
B.D.I DIF 16,88%</t>
  </si>
  <si>
    <t xml:space="preserve">_______________________________________________________________
Eng. Civil Arthur de Almeida Cruz
Analista Judiciário - Esp. Engenharia
CREA 16478/D-GO
Declaro, em relação à planilha orçamentária apresentada, haver compatibilidade entre quantitativos e custos constantes na referida planilha
com os quantitativos do projeto de engenharia e os custos do SINAPI ou do previsto no Art. 2º da Resolução 114/2010 do Conselho Nacional de Justiça.
</t>
  </si>
  <si>
    <t>Peso (%)</t>
  </si>
  <si>
    <t>Obra:</t>
  </si>
  <si>
    <t>ANEXO II AMPLIAÇÃO DEPÓSITO E PORTÃO</t>
  </si>
  <si>
    <t>Sinapi: 02/2022 - GO</t>
  </si>
  <si>
    <t>Local:</t>
  </si>
  <si>
    <t>GOÂNIA - GO</t>
  </si>
  <si>
    <t>BDI: 25,01%</t>
  </si>
  <si>
    <t>Data:</t>
  </si>
  <si>
    <t>ABRIL DE 2022</t>
  </si>
  <si>
    <t>BDI DIF: 16,88%</t>
  </si>
  <si>
    <t>Composição de Benefícios e Despesas Indiretas (BDI)</t>
  </si>
  <si>
    <t>Sigla</t>
  </si>
  <si>
    <t>Taxa (%)</t>
  </si>
  <si>
    <t>ADMINISTRAÇÃO CENTRAL</t>
  </si>
  <si>
    <t>AC</t>
  </si>
  <si>
    <t>SEGURO E GARANTIA</t>
  </si>
  <si>
    <t>S+G</t>
  </si>
  <si>
    <t>RISCO</t>
  </si>
  <si>
    <t>R</t>
  </si>
  <si>
    <t>DESPESAS FINANCEIRAS:</t>
  </si>
  <si>
    <t>DF</t>
  </si>
  <si>
    <t>LUCRO</t>
  </si>
  <si>
    <t>L</t>
  </si>
  <si>
    <t>TRIBUTOS (IMPOSTOS):</t>
  </si>
  <si>
    <t>I</t>
  </si>
  <si>
    <t>6.1</t>
  </si>
  <si>
    <t>COFINS</t>
  </si>
  <si>
    <t>6.2</t>
  </si>
  <si>
    <t>PIS</t>
  </si>
  <si>
    <t>6.3</t>
  </si>
  <si>
    <t>ISS</t>
  </si>
  <si>
    <t>6.4</t>
  </si>
  <si>
    <t>**CPRB</t>
  </si>
  <si>
    <t xml:space="preserve">TOTAL DO BDI  = </t>
  </si>
  <si>
    <r>
      <t>(1+(</t>
    </r>
    <r>
      <rPr>
        <i/>
        <sz val="9"/>
        <rFont val="Calibri"/>
        <family val="2"/>
        <scheme val="minor"/>
      </rPr>
      <t>AC+S+G+R</t>
    </r>
    <r>
      <rPr>
        <sz val="9"/>
        <rFont val="Calibri"/>
        <family val="2"/>
        <scheme val="minor"/>
      </rPr>
      <t>))*(1+</t>
    </r>
    <r>
      <rPr>
        <i/>
        <sz val="9"/>
        <rFont val="Calibri"/>
        <family val="2"/>
        <scheme val="minor"/>
      </rPr>
      <t>DF</t>
    </r>
    <r>
      <rPr>
        <sz val="9"/>
        <rFont val="Calibri"/>
        <family val="2"/>
        <scheme val="minor"/>
      </rPr>
      <t>)*(1+</t>
    </r>
    <r>
      <rPr>
        <i/>
        <sz val="9"/>
        <rFont val="Calibri"/>
        <family val="2"/>
        <scheme val="minor"/>
      </rPr>
      <t>L</t>
    </r>
    <r>
      <rPr>
        <sz val="9"/>
        <rFont val="Calibri"/>
        <family val="2"/>
        <scheme val="minor"/>
      </rPr>
      <t>)</t>
    </r>
  </si>
  <si>
    <t xml:space="preserve"> – 1  x 100   =</t>
  </si>
  <si>
    <r>
      <t xml:space="preserve">(1- </t>
    </r>
    <r>
      <rPr>
        <i/>
        <sz val="9"/>
        <rFont val="Calibri"/>
        <family val="2"/>
        <scheme val="minor"/>
      </rPr>
      <t>I</t>
    </r>
    <r>
      <rPr>
        <sz val="9"/>
        <rFont val="Calibri"/>
        <family val="2"/>
        <scheme val="minor"/>
      </rPr>
      <t>)</t>
    </r>
  </si>
  <si>
    <t>**CPRB - Contribuição Previdenciária sobre a Receita Bruta, Lei nº 12.844/13, alterada pela Lei 13.161/15 de 31/08/2015, aumentando a alíquota de 2,00% para 4,50%, que terá a sua vigência a partir de 01 de dezembro de 2015.</t>
  </si>
  <si>
    <t>_______________________________________________________________
Eng. Civil Arthur de Almeida Cruz
Analista Judiciário - Esp. Engenharia
CREA 16478/D-GO</t>
  </si>
  <si>
    <t>Memória de Cálculo</t>
  </si>
  <si>
    <t xml:space="preserve"> 200,0</t>
  </si>
  <si>
    <t xml:space="preserve"> = 50 H/MES * 4 MESES = 200 HORAS</t>
  </si>
  <si>
    <t xml:space="preserve"> 4,0</t>
  </si>
  <si>
    <t xml:space="preserve"> = 4 MESES DE OBRA</t>
  </si>
  <si>
    <t xml:space="preserve"> 1,0</t>
  </si>
  <si>
    <t xml:space="preserve"> = 0,80*1,25 = 1,0M2</t>
  </si>
  <si>
    <t xml:space="preserve"> = 01UN</t>
  </si>
  <si>
    <t xml:space="preserve"> 6,0</t>
  </si>
  <si>
    <t xml:space="preserve"> = DEPÓSITO FECHADO 2*3 = 6M2</t>
  </si>
  <si>
    <t xml:space="preserve"> = ALUGUEL 1 BANHEIRO QUIMICO PELOA PRAZO DA OBRA</t>
  </si>
  <si>
    <t xml:space="preserve"> 52,0</t>
  </si>
  <si>
    <t xml:space="preserve"> = SALA ARQUIVO GERAL NO TERREO - REGIÃO ABAIXO DA NOVA LAJE STEEL DECK</t>
  </si>
  <si>
    <t xml:space="preserve"> 135,0</t>
  </si>
  <si>
    <t xml:space="preserve"> = RAMPA ASFALTO INTERNA (24M) + CALÇADA EXTERNA (2,95+15+3,05) + CORTE SAPATAS [1,60*4]*13 + FOSSO ELEVADOR (1,90+1,50)*2 =  135M </t>
  </si>
  <si>
    <t xml:space="preserve"> 4,45</t>
  </si>
  <si>
    <t xml:space="preserve"> = CALÇADA EXERNA (33,56M2)*0,10 + AREA SAPATAS (1,60*1,60)*0,20 + FOSSO ELEVADOR (1,90*1,50)*0,20 = 4,45M3</t>
  </si>
  <si>
    <t xml:space="preserve"> 21,7</t>
  </si>
  <si>
    <t xml:space="preserve"> = RAMPA INTERNA (3,10*7,0) = 21,70M2</t>
  </si>
  <si>
    <t xml:space="preserve"> 3,17</t>
  </si>
  <si>
    <t xml:space="preserve"> = PORTA ACESSO LAJE STEEL DECK PISO SUPERIOR (1,60*2,40*0,20) = 0,77M3
AMPLIAÇÃO DE PORTAO: (3,0*4,0*0,20) = 2,40M3
TOTAL = 3,17M3</t>
  </si>
  <si>
    <t xml:space="preserve"> 40,0</t>
  </si>
  <si>
    <t xml:space="preserve"> = DISPONIBILIDADE DE PROFISSIONAL PARA CORTE E AJUSTE NAS DIVISÓRIAS EM CONFLITO COM A NOVA ESTRUTURA DA LAJE STEEL DECK = 08H*05DIAS = 40H</t>
  </si>
  <si>
    <t xml:space="preserve"> 2,0</t>
  </si>
  <si>
    <t xml:space="preserve"> = PORTAS METÁLICA ACESSO DEP. MATERIAL PERMANENTE = 01UN
JANELA J3 AO LADO DA NOVA ENTRADA DA LAJE STEEL DECK NO PISO SUPERIOR = 01UN
TOTAL = 02UN</t>
  </si>
  <si>
    <t xml:space="preserve"> 1,52</t>
  </si>
  <si>
    <t xml:space="preserve"> = AMPLIAÇÃO DE PORTAO: PILAR (0,20*0,30)*4,0 + VIGA (0,20*0,30*3,0) = 0,42M3
AJUSTE, DEMOLIÇÃO DE PISO ENTRADA ESTIMADO UMA FAIXA DE LARGURA 50CM NO PISO EXISTENTE (4,0+7,0) * 0,50*0,20 = 1,10M3
TOTAL = 1,52M3</t>
  </si>
  <si>
    <t xml:space="preserve"> 311,24</t>
  </si>
  <si>
    <t xml:space="preserve"> = GRADIL FRONTAL (44*3,20)*2 + PORTAO INTERNO LADO DA GUARITA (2,80*1,90)*2 + GRADIL LATERAL ANEXO (5,0*1,90)*2 = 311,24m2</t>
  </si>
  <si>
    <t xml:space="preserve"> 30,0</t>
  </si>
  <si>
    <t xml:space="preserve"> = ESTIMADO REMOÇÃO DE PINTURA DEGRADADA = 30M2</t>
  </si>
  <si>
    <t xml:space="preserve"> 54,2</t>
  </si>
  <si>
    <t xml:space="preserve"> = SAPATAS [(1,60*1,60)*13]*1,50M + FOSSO ELEVADOR (1,90*1,50)*1,50 = 54,20M3</t>
  </si>
  <si>
    <t xml:space="preserve"> 66,5</t>
  </si>
  <si>
    <t xml:space="preserve"> = ESCAVAÇÃO SAPATAS (49,95M3)+   RAMPA INTERNA (4,0*3,20) + BASE TRILHO PORTAO (7,50*0,50)= 66,50M3</t>
  </si>
  <si>
    <t xml:space="preserve"> 108,52</t>
  </si>
  <si>
    <t xml:space="preserve"> = RAMPA INTERNA (34,08M2) + CALÇADA EXTERNA (33,56M2) + AMPLIAÇÃO TRILHO PORTAO (3,75M2) + RECUPERAÇÃO PISO DEMOLIDO FUNDAÇÕES (1,60*1,60)*13 + FOSSO ELEVADOR (1,90*1,50) + EXTRA 1,0M3 = 108,52M2</t>
  </si>
  <si>
    <t xml:space="preserve"> 66,0</t>
  </si>
  <si>
    <t xml:space="preserve"> = PERIMETRO LAJE STEEL DECK = 66M</t>
  </si>
  <si>
    <t xml:space="preserve"> 386,13</t>
  </si>
  <si>
    <t xml:space="preserve"> = ACABAMENTO POLIDO SOBRE A NOVA LAJE (350M2) + RECUPERAÇÃO PISO DEMOLIDO FUNDAÇÕES (1,60*1,60)*13 + FOSSO ELEVADOR (1,90*1,50) = 350+33,28+2,85
TOTAL = 386,13M2</t>
  </si>
  <si>
    <t xml:space="preserve"> 3,5</t>
  </si>
  <si>
    <t xml:space="preserve"> = FECHAMENTO DE VAO ABERTO PARA EXECUÇÃO DE VERGA E NOVA PORTA ACESSO LAJE STEEL DECK (2,0M2)= 2,0M2
FECHAMENTO J3 = 1,50*1,0 = 1,50M2
TOTAL = 3,50M2</t>
  </si>
  <si>
    <t xml:space="preserve"> = NOVA PORTA ACESSO LAJE STEEL DECK = PORTA (1,20) TRANSPASSE (0,40+0,40) =~ 2,00M</t>
  </si>
  <si>
    <t xml:space="preserve"> 7,0</t>
  </si>
  <si>
    <t xml:space="preserve"> = ALVENARIA NOVA (3,5) * 2 LADOS = 7,0M2</t>
  </si>
  <si>
    <t xml:space="preserve"> 9,6</t>
  </si>
  <si>
    <t xml:space="preserve"> = AMPLIAÇÃO PORTAO (3,0*3,20) = 9,60M2</t>
  </si>
  <si>
    <t xml:space="preserve"> = AMPLIAÇÃO SUPERIOR = 1UN</t>
  </si>
  <si>
    <t xml:space="preserve"> 3,36</t>
  </si>
  <si>
    <t xml:space="preserve"> = PORTA ACESSO A ESCADA = 1,60*2,10 = 3,36M2</t>
  </si>
  <si>
    <t xml:space="preserve"> = AMPLIAÇÃO SUPERIOR +  ACESSO ESCADA = 2UN</t>
  </si>
  <si>
    <t xml:space="preserve"> 12.556,95</t>
  </si>
  <si>
    <t xml:space="preserve"> = PROJETO LAJE STEEL DECK = 11.823,75KG
ESTRUTURA SUPORTE ELEVADOR (4 PILARES 4 VIGAS NO MEIO E TOPO NOS 2 PISOS) = 733,20KG
TOTAL = 12.556,95KG</t>
  </si>
  <si>
    <t xml:space="preserve"> 420,44</t>
  </si>
  <si>
    <t xml:space="preserve"> = ESCADA 420,44KG</t>
  </si>
  <si>
    <t xml:space="preserve"> 350,0</t>
  </si>
  <si>
    <t xml:space="preserve"> = LAJE = 350M2</t>
  </si>
  <si>
    <t xml:space="preserve"> 3,15</t>
  </si>
  <si>
    <t xml:space="preserve"> = BORDA DA LAJE (ELEVADOR + ESCADA) = 15M*(0,07+0,12+0,02) = 3,15M2</t>
  </si>
  <si>
    <t xml:space="preserve"> 575,0</t>
  </si>
  <si>
    <t xml:space="preserve"> = PROJETO</t>
  </si>
  <si>
    <t xml:space="preserve"> = BORDA DE CONTATO NOVA LAJE COM A PAREDES = 66M</t>
  </si>
  <si>
    <t xml:space="preserve"> 14,53</t>
  </si>
  <si>
    <t xml:space="preserve"> = ESCADA NOVA (12,11*1,20) = 14,53M2</t>
  </si>
  <si>
    <t xml:space="preserve"> 24,6</t>
  </si>
  <si>
    <t xml:space="preserve"> = ESCADA NOVA (LANCE 9,05)* 2 LADOS = 18,10M
FOSSO ESCADA LAJE SUPERIOR = 6,50M
TOTAL = 24,60M</t>
  </si>
  <si>
    <t xml:space="preserve"> 18,1</t>
  </si>
  <si>
    <t xml:space="preserve"> = ESCADA NOVA (LANCE 9,05)* 2 LADOS = 18,10M</t>
  </si>
  <si>
    <t xml:space="preserve"> 50,34</t>
  </si>
  <si>
    <t xml:space="preserve"> = FECHAMENTO ELEVADOR
TERREO : PERIMETRO 6,2*4,12 = 25,54M2
SUPERIOR: PERIMETRO 6,20*4 = 24,80M2
TOTAL= 50,34M2</t>
  </si>
  <si>
    <t xml:space="preserve"> = PROFEÇÃO LAJE STEEL DECK</t>
  </si>
  <si>
    <t xml:space="preserve"> 319,0</t>
  </si>
  <si>
    <t xml:space="preserve"> = DILATAÇÃO LAJE STEEL DECK (23*7+15,8*10) = 319M </t>
  </si>
  <si>
    <t xml:space="preserve"> 33,28</t>
  </si>
  <si>
    <t xml:space="preserve"> = FUNDO SAPATAS (1,60*1,60) * 13 = 33,28M2</t>
  </si>
  <si>
    <t xml:space="preserve"> = FUNDAÇÃO PISTÃO DO ELEVADOR = 4M</t>
  </si>
  <si>
    <t xml:space="preserve"> 58,24</t>
  </si>
  <si>
    <t xml:space="preserve"> = PROJETO = 58,24M2</t>
  </si>
  <si>
    <t xml:space="preserve"> 60,9</t>
  </si>
  <si>
    <t xml:space="preserve"> = PROJETO = 60,9KG</t>
  </si>
  <si>
    <t xml:space="preserve"> 8,8</t>
  </si>
  <si>
    <t xml:space="preserve"> = PROJETO = 8,8KG</t>
  </si>
  <si>
    <t xml:space="preserve"> 364,6</t>
  </si>
  <si>
    <t xml:space="preserve"> = PROJETO = 364,6KG</t>
  </si>
  <si>
    <t xml:space="preserve"> 184,0</t>
  </si>
  <si>
    <t xml:space="preserve"> = PROJETO = 184KG</t>
  </si>
  <si>
    <t xml:space="preserve"> 14,77</t>
  </si>
  <si>
    <t xml:space="preserve"> = PROJETO = 14,77M3</t>
  </si>
  <si>
    <t xml:space="preserve"> = </t>
  </si>
  <si>
    <t xml:space="preserve"> 180,2</t>
  </si>
  <si>
    <t xml:space="preserve"> = PROJETO: ELETROCALHA (54,50M) + ELETRODUTO (117,40+8,30) = 180,20M</t>
  </si>
  <si>
    <t xml:space="preserve"> 54,5</t>
  </si>
  <si>
    <t xml:space="preserve"> = PROJETO 54,50M</t>
  </si>
  <si>
    <t xml:space="preserve"> 117,4</t>
  </si>
  <si>
    <t xml:space="preserve"> = PROJETO 117,40M</t>
  </si>
  <si>
    <t xml:space="preserve"> 8,3</t>
  </si>
  <si>
    <t xml:space="preserve"> = PROJETO 8,30M</t>
  </si>
  <si>
    <t xml:space="preserve"> 5,0</t>
  </si>
  <si>
    <t xml:space="preserve"> = PREVISÃO MUDANÇA LOCAL DO PORTÃO = 5M</t>
  </si>
  <si>
    <t xml:space="preserve"> 3,0</t>
  </si>
  <si>
    <t xml:space="preserve"> = PROJETO 3UN</t>
  </si>
  <si>
    <t xml:space="preserve"> = PROJETO 1UN</t>
  </si>
  <si>
    <t xml:space="preserve"> = PREVISÃO MUDANÇA LOCAL DO PORTÃO = 1UN</t>
  </si>
  <si>
    <t xml:space="preserve"> = ELEVADOR 1UN</t>
  </si>
  <si>
    <t xml:space="preserve"> = PROJETO 2UN</t>
  </si>
  <si>
    <t xml:space="preserve"> 29,0</t>
  </si>
  <si>
    <t xml:space="preserve"> = PROJETO 29UN</t>
  </si>
  <si>
    <t xml:space="preserve"> 386,4</t>
  </si>
  <si>
    <t xml:space="preserve"> = PROJETO 158,50+45,30+182,60 = 386,4M</t>
  </si>
  <si>
    <t xml:space="preserve"> 15,0</t>
  </si>
  <si>
    <t xml:space="preserve"> = PREVISÃO MUDANÇA LOCAL DO PORTÃO 5M*3FIOS = 15M</t>
  </si>
  <si>
    <t xml:space="preserve"> 166,0</t>
  </si>
  <si>
    <t xml:space="preserve"> = PROJETO 33,2*5 = 166M</t>
  </si>
  <si>
    <t xml:space="preserve"> 100,0</t>
  </si>
  <si>
    <t xml:space="preserve"> = ESTIMADO = 100M2</t>
  </si>
  <si>
    <t xml:space="preserve"> 616,0</t>
  </si>
  <si>
    <t xml:space="preserve"> = DEPOSITO DE MATERIAIS TERREO (PERIMETRO 78*4) + SUPERIOR (78*4) = 616M2</t>
  </si>
  <si>
    <t xml:space="preserve"> 582,76</t>
  </si>
  <si>
    <t xml:space="preserve"> = FUNDO LAJE STELL DECK: PILARES, VIGAS E FUNDO LAJE: 350M2
NOVA ESCADA METÁLICA: 12,11*1,40*2 LADOS (FUNDO+TOPO+PERFIS) = 33,90M2
AMPLIAÇÃO PORTAO (3,0*3,20)*2 = 19,20M2
GUARDA CORPO (24,60 COMPRIMENTO *1,10 ALTURA * 2 LADOS) = 54,12M2
PORTA METALICA NOVA (ACESSO ESCADA) = 3,36M2*2 LADOS = 6,72M2
FECHAMENTO ELEVADOR = 59,41M2 * 2 LADOS = 118,82M2
TOTAL = 582,76M2</t>
  </si>
  <si>
    <t xml:space="preserve"> 757,32</t>
  </si>
  <si>
    <t xml:space="preserve"> = GRADIL FRONTAL (27,0*3,20)*2 = 172,8M2
PORTAO + AMPLIAÇÃO PORTAO (7,10*3,20)*2 LADOS: 45,44M2
PORTAO INTERNO LADO DA GUARITA (2,80*1,90)*2 LADOS : 10,64M2
GRADIL LATERAL ANEXO (5,0*1,90)*2 LADOS = 19,0M2
LAJE STELL DECK: PILARES, VIGAS E FUNDO LAJE: 350M2
NOVA ESCADA METÁLICA = 33,90M2
PORTA METALICA NOVA (ACESSO ESCADA) = 3,36M2*2 LADOS = 6,72M2
FECHAMENTO ELEVADOR = 59,41M2 * 2 LADOS = 118,82M2
TOTAL: 757,32M2</t>
  </si>
  <si>
    <t xml:space="preserve"> 10,08</t>
  </si>
  <si>
    <t xml:space="preserve"> = PORTA NOVA LAJE STEEL FRAME (1,60*2,10*3) = 10,08M2</t>
  </si>
  <si>
    <t xml:space="preserve"> 360,0</t>
  </si>
  <si>
    <t xml:space="preserve"> = ESTACIONAMENTO (6,0*60) = 360M2</t>
  </si>
  <si>
    <t xml:space="preserve"> 132,6</t>
  </si>
  <si>
    <t xml:space="preserve"> = MEIO FIO NOVA PAVIMENTAÇÃO (6,10+60,20+6,10+60,20) = 132,60M</t>
  </si>
  <si>
    <t xml:space="preserve"> 500,0</t>
  </si>
  <si>
    <t xml:space="preserve"> = 500M2 (AREA NOVO ESTACIONAMENTO E AREA ACESSÓRIA)</t>
  </si>
  <si>
    <t xml:space="preserve"> = AREA NOVO ESTACIONAMNETO = 360M2</t>
  </si>
  <si>
    <t xml:space="preserve"> 108,0</t>
  </si>
  <si>
    <t xml:space="preserve"> = NOVO ESTACIONAMENTO (360M2) * 0,30 = 108M3</t>
  </si>
  <si>
    <t xml:space="preserve"> = (10M)*4 MESES = 40M</t>
  </si>
  <si>
    <t xml:space="preserve"> 50,0</t>
  </si>
  <si>
    <t xml:space="preserve"> = ESTIMADO, PROTEÇÃO GERAL = 50M2</t>
  </si>
  <si>
    <t xml:space="preserve"> 18,0</t>
  </si>
  <si>
    <t xml:space="preserve"> = DEMOLIÇÃO CONCRETO (4,45M3) + DEMOLIÇÃO ASFALTO (27*0,05) + DEMOLIÇÃO ALVENARIA (3,17M3) = 8,97M3 * 50% EMPOLAMENTO = 13,45M3 = ARREDONDADO PARA 3 CAÇAMBAS = 18M3</t>
  </si>
  <si>
    <t xml:space="preserve"> 880,0</t>
  </si>
  <si>
    <t xml:space="preserve"> = 580 METROS INTERNOS + 300 METROS EXTERNOS = 880M2</t>
  </si>
  <si>
    <t xml:space="preserve"> = PROJETO AS BUILT DA ESTRUTURA METÁLICA, LAJE E ESCADA COM LOCAÇÃO.</t>
  </si>
  <si>
    <t xml:space="preserve"> = PROJETO AS BUILT ARQUITETURA TODO PRÉDIO E EXTERNO</t>
  </si>
  <si>
    <t xml:space="preserve"> = PROJETO AS BUILT ELETRICA AMPLIAÇÃO</t>
  </si>
  <si>
    <t xml:space="preserve">SINAPI - 02/2022 - Goiás
e OUTROS
</t>
  </si>
  <si>
    <t>Curva ABC de Serviços</t>
  </si>
  <si>
    <t>Código</t>
  </si>
  <si>
    <t>Banco</t>
  </si>
  <si>
    <t>Tipo</t>
  </si>
  <si>
    <t>Valor  Unit</t>
  </si>
  <si>
    <t>Peso Acumulado (%)</t>
  </si>
  <si>
    <t xml:space="preserve"> COMP 13075 </t>
  </si>
  <si>
    <t>Próprio</t>
  </si>
  <si>
    <t>FUES - FUNDAÇÕES E ESTRUTURAS</t>
  </si>
  <si>
    <t xml:space="preserve"> COMP 13073 </t>
  </si>
  <si>
    <t xml:space="preserve"> 00006 </t>
  </si>
  <si>
    <t>Equipamento</t>
  </si>
  <si>
    <t xml:space="preserve"> 93572 </t>
  </si>
  <si>
    <t>SINAPI</t>
  </si>
  <si>
    <t>SEDI - SERVIÇOS DIVERSOS</t>
  </si>
  <si>
    <t xml:space="preserve"> 100757 </t>
  </si>
  <si>
    <t>PINT - PINTURAS</t>
  </si>
  <si>
    <t xml:space="preserve"> 92398 </t>
  </si>
  <si>
    <t>PAVI - PAVIMENTAÇÃO</t>
  </si>
  <si>
    <t xml:space="preserve"> 103075 </t>
  </si>
  <si>
    <t xml:space="preserve"> 99059 </t>
  </si>
  <si>
    <t>SERT - SERVIÇOS TÉCNICOS</t>
  </si>
  <si>
    <t xml:space="preserve"> 90777 </t>
  </si>
  <si>
    <t xml:space="preserve"> 97097 </t>
  </si>
  <si>
    <t xml:space="preserve"> 99839 </t>
  </si>
  <si>
    <t>ESQV - ESQUADRIAS/FERRAGENS/VIDROS</t>
  </si>
  <si>
    <t xml:space="preserve"> 96532 </t>
  </si>
  <si>
    <t xml:space="preserve"> COMP 13081 </t>
  </si>
  <si>
    <t>PARE - PAREDES/PAINEIS</t>
  </si>
  <si>
    <t xml:space="preserve"> COMP 13044 </t>
  </si>
  <si>
    <t>PISO - PISOS</t>
  </si>
  <si>
    <t xml:space="preserve"> COMP 13074 </t>
  </si>
  <si>
    <t xml:space="preserve"> 88489 </t>
  </si>
  <si>
    <t xml:space="preserve"> 00001527 </t>
  </si>
  <si>
    <t>Material</t>
  </si>
  <si>
    <t xml:space="preserve"> 180308 </t>
  </si>
  <si>
    <t>AGETOP CIVIL</t>
  </si>
  <si>
    <t xml:space="preserve"> COMP 13087 </t>
  </si>
  <si>
    <t xml:space="preserve"> 00006081 </t>
  </si>
  <si>
    <t xml:space="preserve"> COMP 13079 </t>
  </si>
  <si>
    <t>COBE - COBERTURA</t>
  </si>
  <si>
    <t xml:space="preserve"> 100719 </t>
  </si>
  <si>
    <t xml:space="preserve"> 93208 </t>
  </si>
  <si>
    <t>CANT - CANTEIRO DE OBRAS</t>
  </si>
  <si>
    <t xml:space="preserve"> 96546 </t>
  </si>
  <si>
    <t xml:space="preserve"> 94277 </t>
  </si>
  <si>
    <t>DROP - DRENAGEM/OBRAS DE CONTENÇÃO / POÇOS DE VISITA E CAIXAS</t>
  </si>
  <si>
    <t xml:space="preserve"> 96523 </t>
  </si>
  <si>
    <t>MOVT - MOVIMENTO DE TERRA</t>
  </si>
  <si>
    <t xml:space="preserve"> COMP 13091 </t>
  </si>
  <si>
    <t xml:space="preserve"> COMP 13089 </t>
  </si>
  <si>
    <t xml:space="preserve"> 96385 </t>
  </si>
  <si>
    <t xml:space="preserve"> 96562 </t>
  </si>
  <si>
    <t>INHI - INSTALAÇÕES HIDROS SANITÁRIAS</t>
  </si>
  <si>
    <t xml:space="preserve"> COMP 13094 </t>
  </si>
  <si>
    <t xml:space="preserve"> 100717 </t>
  </si>
  <si>
    <t xml:space="preserve"> 95745 </t>
  </si>
  <si>
    <t>INEL - INSTALAÇÃO ELÉTRICA/ELETRIFICAÇÃO E ILUMINAÇÃO EXTERNA</t>
  </si>
  <si>
    <t xml:space="preserve"> 96547 </t>
  </si>
  <si>
    <t xml:space="preserve"> 00000018 </t>
  </si>
  <si>
    <t xml:space="preserve"> 99855 </t>
  </si>
  <si>
    <t xml:space="preserve"> 270501 </t>
  </si>
  <si>
    <t xml:space="preserve"> COMP 13090 </t>
  </si>
  <si>
    <t xml:space="preserve"> 93382 </t>
  </si>
  <si>
    <t xml:space="preserve"> 91926 </t>
  </si>
  <si>
    <t xml:space="preserve"> COMP 13092 </t>
  </si>
  <si>
    <t xml:space="preserve"> 91930 </t>
  </si>
  <si>
    <t xml:space="preserve"> COMP 13093 </t>
  </si>
  <si>
    <t xml:space="preserve"> 88497 </t>
  </si>
  <si>
    <t xml:space="preserve"> 030105 </t>
  </si>
  <si>
    <t xml:space="preserve"> COMP 13083 </t>
  </si>
  <si>
    <t xml:space="preserve"> 96543 </t>
  </si>
  <si>
    <t xml:space="preserve"> COMP 13078 </t>
  </si>
  <si>
    <t xml:space="preserve"> 071190 </t>
  </si>
  <si>
    <t xml:space="preserve"> COMP 13072 </t>
  </si>
  <si>
    <t>SERP - SERVIÇOS PRELIMINARES</t>
  </si>
  <si>
    <t xml:space="preserve"> 88315 </t>
  </si>
  <si>
    <t xml:space="preserve"> 060104 </t>
  </si>
  <si>
    <t xml:space="preserve"> 96617 </t>
  </si>
  <si>
    <t xml:space="preserve"> 101875 </t>
  </si>
  <si>
    <t xml:space="preserve"> 74022/030 </t>
  </si>
  <si>
    <t xml:space="preserve"> 74209/001 </t>
  </si>
  <si>
    <t xml:space="preserve"> 90830 </t>
  </si>
  <si>
    <t xml:space="preserve"> 101175 </t>
  </si>
  <si>
    <t xml:space="preserve"> 97627 </t>
  </si>
  <si>
    <t xml:space="preserve"> 87513 </t>
  </si>
  <si>
    <t xml:space="preserve"> 72125 </t>
  </si>
  <si>
    <t xml:space="preserve"> 88485 </t>
  </si>
  <si>
    <t xml:space="preserve"> COMP ABEL 43 </t>
  </si>
  <si>
    <t>Taxas</t>
  </si>
  <si>
    <t xml:space="preserve"> 87529 </t>
  </si>
  <si>
    <t>REVE - REVESTIMENTO E TRATAMENTO DE SUPERFÍCIES</t>
  </si>
  <si>
    <t xml:space="preserve"> 93189 </t>
  </si>
  <si>
    <t xml:space="preserve"> 95746 </t>
  </si>
  <si>
    <t xml:space="preserve"> 97891 </t>
  </si>
  <si>
    <t xml:space="preserve"> COMP 13088 </t>
  </si>
  <si>
    <t xml:space="preserve"> 96544 </t>
  </si>
  <si>
    <t xml:space="preserve"> 102219 </t>
  </si>
  <si>
    <t xml:space="preserve"> 97622 </t>
  </si>
  <si>
    <t xml:space="preserve"> 97642 </t>
  </si>
  <si>
    <t xml:space="preserve"> 97113 </t>
  </si>
  <si>
    <t xml:space="preserve"> 020703 </t>
  </si>
  <si>
    <t xml:space="preserve"> 95778 </t>
  </si>
  <si>
    <t xml:space="preserve"> 93671 </t>
  </si>
  <si>
    <t xml:space="preserve"> 91927 </t>
  </si>
  <si>
    <t xml:space="preserve"> 97640 </t>
  </si>
  <si>
    <t xml:space="preserve"> COMP 13077 </t>
  </si>
  <si>
    <t xml:space="preserve"> 92022 </t>
  </si>
  <si>
    <t xml:space="preserve"> 87905 </t>
  </si>
  <si>
    <t xml:space="preserve"> 100575 </t>
  </si>
  <si>
    <t xml:space="preserve"> 91855 </t>
  </si>
  <si>
    <t xml:space="preserve"> 91966 </t>
  </si>
  <si>
    <t xml:space="preserve"> 95782 </t>
  </si>
  <si>
    <t xml:space="preserve"> 72142 </t>
  </si>
  <si>
    <t xml:space="preserve"> 93655 </t>
  </si>
  <si>
    <t>Composição de Benefícios e Despesas Indiretas (BDI - Diferenciado)</t>
  </si>
  <si>
    <t>CÁLCULO ISS</t>
  </si>
  <si>
    <t>VALOR TOTAL OBRA SEM BDI</t>
  </si>
  <si>
    <t>VALOR TOTAL MÃO DE OBRA SEM BDI</t>
  </si>
  <si>
    <t>PERCENTUAL DE MÃO DE OBRA:</t>
  </si>
  <si>
    <t>ALÍQUOTA MUNICÍPIO GOIÂNIA</t>
  </si>
  <si>
    <t>PERCENTUAL ISS</t>
  </si>
  <si>
    <t>Cronograma Físico e Financeiro</t>
  </si>
  <si>
    <t>Total Por Etapa</t>
  </si>
  <si>
    <t>30 DIAS</t>
  </si>
  <si>
    <t>60 DIAS</t>
  </si>
  <si>
    <t>90 DIAS</t>
  </si>
  <si>
    <t>120 DIAS</t>
  </si>
  <si>
    <t/>
  </si>
  <si>
    <t>Porcentagem</t>
  </si>
  <si>
    <t>Custo</t>
  </si>
  <si>
    <t>Porcentagem Acumulado</t>
  </si>
  <si>
    <t>Custo Acumulado</t>
  </si>
  <si>
    <t xml:space="preserve">MANUTENÇÃO MENSAL DO ELEVADOR DE CARGA INSTALADO, CONFORME ESPECIFICAÇÕES DO ITEM ANTERIOR. Manutenção Preventiva e Corretiva, com fornecimento total de peças. A Responsabilidade por este serviço continuará a cargo da empresa detentora do contrato firmado com o TRE-GO, podendo simplesmente subcontratar sua execução para o Fabricante ou Assistente Técnico autorizado por este. A qualificação da Prestadora e descrição dos serviços de manutenção estão detalhados no Memorial Descritivo. </t>
  </si>
  <si>
    <t>9.1</t>
  </si>
  <si>
    <t>9.2</t>
  </si>
  <si>
    <t>MÊS</t>
  </si>
  <si>
    <t>MANUTENÇÃO MENSAL DO ELEVADOR DE CARGA INSTALADO, CONFORME ESPECIFICAÇÕES DO ITEM ANTERIOR. Manutenção Preventiva e Corretiva, com fornecimento total de peças.</t>
  </si>
  <si>
    <t>Serviço-manutenção</t>
  </si>
  <si>
    <t>mês</t>
  </si>
  <si>
    <t>%</t>
  </si>
  <si>
    <t>VALOR</t>
  </si>
  <si>
    <t>100%*</t>
  </si>
  <si>
    <t>Rec. Definitivo</t>
  </si>
  <si>
    <t>(%) 1ª med.</t>
  </si>
  <si>
    <t>(%) 2ª med.</t>
  </si>
  <si>
    <t>(%) 3ª med.</t>
  </si>
  <si>
    <t>(%) 4ª med.</t>
  </si>
  <si>
    <t>Manutenção Elevador</t>
  </si>
  <si>
    <t xml:space="preserve">_______________________________________________________________
Eng. Civil Arthur de Almeida Cruz
Analista Judiciário - Esp. Engenharia
CREA 16478/D-GO
</t>
  </si>
  <si>
    <t>(*) Observação: O valor relativo a manutenção do elevador será dividido em 12 parcelas mensais iguais, pagas a cada 30 dias a partir do recebimento definitivo do equipamento, conforme execução dos serviços de manutenção pela empresa subcontrada.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</si>
</sst>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37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0"/>
      <name val="Arial"/>
      <family val="2"/>
    </font>
    <font>
      <b/>
      <sz val="12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11"/>
      <name val="Arial"/>
      <family val="2"/>
    </font>
    <font>
      <sz val="10"/>
      <name val="Arial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i/>
      <sz val="9"/>
      <name val="Calibri"/>
      <family val="2"/>
      <scheme val="minor"/>
    </font>
    <font>
      <i/>
      <sz val="9"/>
      <name val="Calibri"/>
      <family val="2"/>
      <scheme val="minor"/>
    </font>
    <font>
      <b/>
      <sz val="10"/>
      <name val="Arial"/>
      <family val="2"/>
    </font>
    <font>
      <sz val="11"/>
      <name val="Arial"/>
      <family val="1"/>
    </font>
  </fonts>
  <fills count="2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indexed="65"/>
        <bgColor indexed="64"/>
      </patternFill>
    </fill>
  </fills>
  <borders count="47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/>
      <right/>
      <top style="thin">
        <color rgb="FFCCCCCC"/>
      </top>
      <bottom style="thin">
        <color rgb="FFCCCCCC"/>
      </bottom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0092F6"/>
      </bottom>
      <diagonal/>
    </border>
    <border>
      <left style="thin">
        <color indexed="64"/>
      </left>
      <right/>
      <top style="thin">
        <color indexed="64"/>
      </top>
      <bottom style="thick">
        <color rgb="FF0092F6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CCCCCC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CCCCCC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FF5500"/>
      </bottom>
      <diagonal/>
    </border>
  </borders>
  <cellStyleXfs count="6">
    <xf numFmtId="0" fontId="0" fillId="0" borderId="0"/>
    <xf numFmtId="0" fontId="25" fillId="0" borderId="0"/>
    <xf numFmtId="0" fontId="30" fillId="0" borderId="0"/>
    <xf numFmtId="9" fontId="25" fillId="0" borderId="0" applyFont="0" applyFill="0" applyBorder="0" applyAlignment="0" applyProtection="0"/>
    <xf numFmtId="0" fontId="25" fillId="0" borderId="0"/>
    <xf numFmtId="9" fontId="36" fillId="0" borderId="0" applyFont="0" applyFill="0" applyBorder="0" applyAlignment="0" applyProtection="0"/>
  </cellStyleXfs>
  <cellXfs count="201">
    <xf numFmtId="0" fontId="0" fillId="0" borderId="0" xfId="0"/>
    <xf numFmtId="0" fontId="5" fillId="6" borderId="3" xfId="0" applyFont="1" applyFill="1" applyBorder="1" applyAlignment="1">
      <alignment horizontal="right" vertical="top" wrapText="1"/>
    </xf>
    <xf numFmtId="0" fontId="6" fillId="7" borderId="4" xfId="0" applyFont="1" applyFill="1" applyBorder="1" applyAlignment="1">
      <alignment horizontal="left" vertical="top" wrapText="1"/>
    </xf>
    <xf numFmtId="0" fontId="7" fillId="8" borderId="5" xfId="0" applyFont="1" applyFill="1" applyBorder="1" applyAlignment="1">
      <alignment horizontal="right" vertical="top" wrapText="1"/>
    </xf>
    <xf numFmtId="4" fontId="8" fillId="9" borderId="6" xfId="0" applyNumberFormat="1" applyFont="1" applyFill="1" applyBorder="1" applyAlignment="1">
      <alignment horizontal="right" vertical="top" wrapText="1"/>
    </xf>
    <xf numFmtId="0" fontId="10" fillId="10" borderId="7" xfId="0" applyFont="1" applyFill="1" applyBorder="1" applyAlignment="1">
      <alignment horizontal="left" vertical="top" wrapText="1"/>
    </xf>
    <xf numFmtId="0" fontId="11" fillId="11" borderId="8" xfId="0" applyFont="1" applyFill="1" applyBorder="1" applyAlignment="1">
      <alignment horizontal="center" vertical="top" wrapText="1"/>
    </xf>
    <xf numFmtId="0" fontId="12" fillId="12" borderId="9" xfId="0" applyFont="1" applyFill="1" applyBorder="1" applyAlignment="1">
      <alignment horizontal="right" vertical="top" wrapText="1"/>
    </xf>
    <xf numFmtId="4" fontId="13" fillId="13" borderId="10" xfId="0" applyNumberFormat="1" applyFont="1" applyFill="1" applyBorder="1" applyAlignment="1">
      <alignment horizontal="right" vertical="top" wrapText="1"/>
    </xf>
    <xf numFmtId="0" fontId="15" fillId="14" borderId="11" xfId="0" applyFont="1" applyFill="1" applyBorder="1" applyAlignment="1">
      <alignment horizontal="left" vertical="top" wrapText="1"/>
    </xf>
    <xf numFmtId="0" fontId="16" fillId="15" borderId="12" xfId="0" applyFont="1" applyFill="1" applyBorder="1" applyAlignment="1">
      <alignment horizontal="center" vertical="top" wrapText="1"/>
    </xf>
    <xf numFmtId="0" fontId="17" fillId="16" borderId="13" xfId="0" applyFont="1" applyFill="1" applyBorder="1" applyAlignment="1">
      <alignment horizontal="right" vertical="top" wrapText="1"/>
    </xf>
    <xf numFmtId="4" fontId="18" fillId="17" borderId="14" xfId="0" applyNumberFormat="1" applyFont="1" applyFill="1" applyBorder="1" applyAlignment="1">
      <alignment horizontal="right" vertical="top" wrapText="1"/>
    </xf>
    <xf numFmtId="0" fontId="20" fillId="19" borderId="0" xfId="0" applyFont="1" applyFill="1" applyAlignment="1">
      <alignment horizontal="center" vertical="top" wrapText="1"/>
    </xf>
    <xf numFmtId="0" fontId="21" fillId="20" borderId="0" xfId="0" applyFont="1" applyFill="1" applyAlignment="1">
      <alignment horizontal="right" vertical="top" wrapText="1"/>
    </xf>
    <xf numFmtId="0" fontId="23" fillId="22" borderId="0" xfId="0" applyFont="1" applyFill="1" applyAlignment="1">
      <alignment horizontal="left" vertical="top" wrapText="1"/>
    </xf>
    <xf numFmtId="0" fontId="24" fillId="23" borderId="0" xfId="0" applyFont="1" applyFill="1" applyAlignment="1">
      <alignment horizontal="center" vertical="top" wrapText="1"/>
    </xf>
    <xf numFmtId="0" fontId="0" fillId="0" borderId="0" xfId="0"/>
    <xf numFmtId="0" fontId="0" fillId="0" borderId="0" xfId="0" applyAlignment="1">
      <alignment vertical="center" wrapText="1"/>
    </xf>
    <xf numFmtId="0" fontId="14" fillId="23" borderId="0" xfId="0" applyFont="1" applyFill="1" applyAlignment="1">
      <alignment horizontal="center" vertical="top" wrapText="1"/>
    </xf>
    <xf numFmtId="4" fontId="21" fillId="20" borderId="0" xfId="0" applyNumberFormat="1" applyFont="1" applyFill="1" applyAlignment="1">
      <alignment horizontal="right" vertical="top" wrapText="1"/>
    </xf>
    <xf numFmtId="0" fontId="1" fillId="23" borderId="0" xfId="0" applyFont="1" applyFill="1" applyAlignment="1">
      <alignment horizontal="left" vertical="top" wrapText="1"/>
    </xf>
    <xf numFmtId="0" fontId="9" fillId="23" borderId="0" xfId="0" applyFont="1" applyFill="1" applyAlignment="1">
      <alignment horizontal="left" vertical="top" wrapText="1"/>
    </xf>
    <xf numFmtId="0" fontId="1" fillId="23" borderId="14" xfId="0" applyFont="1" applyFill="1" applyBorder="1" applyAlignment="1">
      <alignment horizontal="right" vertical="top" wrapText="1"/>
    </xf>
    <xf numFmtId="0" fontId="14" fillId="23" borderId="0" xfId="0" applyFont="1" applyFill="1" applyAlignment="1">
      <alignment horizontal="left" vertical="top" wrapText="1"/>
    </xf>
    <xf numFmtId="0" fontId="9" fillId="23" borderId="0" xfId="0" applyFont="1" applyFill="1" applyAlignment="1">
      <alignment horizontal="right" vertical="top" wrapText="1"/>
    </xf>
    <xf numFmtId="0" fontId="9" fillId="23" borderId="0" xfId="0" applyFont="1" applyFill="1" applyAlignment="1">
      <alignment horizontal="center" vertical="top" wrapText="1"/>
    </xf>
    <xf numFmtId="0" fontId="26" fillId="0" borderId="0" xfId="1" quotePrefix="1" applyFont="1" applyAlignment="1">
      <alignment vertical="center" wrapText="1"/>
    </xf>
    <xf numFmtId="0" fontId="27" fillId="0" borderId="0" xfId="1" applyFont="1" applyAlignment="1">
      <alignment vertical="center" wrapText="1"/>
    </xf>
    <xf numFmtId="0" fontId="28" fillId="0" borderId="0" xfId="1" applyFont="1" applyAlignment="1">
      <alignment vertical="center"/>
    </xf>
    <xf numFmtId="0" fontId="27" fillId="0" borderId="0" xfId="1" applyFont="1" applyAlignment="1">
      <alignment vertical="center"/>
    </xf>
    <xf numFmtId="4" fontId="27" fillId="0" borderId="0" xfId="1" applyNumberFormat="1" applyFont="1" applyAlignment="1">
      <alignment vertical="center" wrapText="1"/>
    </xf>
    <xf numFmtId="0" fontId="29" fillId="0" borderId="0" xfId="1" quotePrefix="1" applyFont="1" applyAlignment="1">
      <alignment horizontal="left" vertical="center" wrapText="1"/>
    </xf>
    <xf numFmtId="0" fontId="31" fillId="0" borderId="0" xfId="2" quotePrefix="1" applyFont="1" applyAlignment="1">
      <alignment horizontal="right" vertical="center"/>
    </xf>
    <xf numFmtId="0" fontId="31" fillId="0" borderId="0" xfId="2" quotePrefix="1" applyFont="1" applyAlignment="1">
      <alignment horizontal="left" vertical="center"/>
    </xf>
    <xf numFmtId="0" fontId="28" fillId="0" borderId="0" xfId="1" applyFont="1" applyAlignment="1">
      <alignment vertical="center" wrapText="1"/>
    </xf>
    <xf numFmtId="0" fontId="31" fillId="0" borderId="0" xfId="2" quotePrefix="1" applyFont="1" applyAlignment="1">
      <alignment horizontal="right"/>
    </xf>
    <xf numFmtId="0" fontId="31" fillId="0" borderId="0" xfId="2" applyFont="1" applyAlignment="1">
      <alignment horizontal="right" vertical="center"/>
    </xf>
    <xf numFmtId="0" fontId="31" fillId="0" borderId="0" xfId="2" applyFont="1" applyAlignment="1">
      <alignment horizontal="left" vertical="center"/>
    </xf>
    <xf numFmtId="0" fontId="28" fillId="24" borderId="18" xfId="1" applyFont="1" applyFill="1" applyBorder="1" applyAlignment="1">
      <alignment horizontal="center" vertical="center"/>
    </xf>
    <xf numFmtId="0" fontId="28" fillId="24" borderId="18" xfId="1" quotePrefix="1" applyFont="1" applyFill="1" applyBorder="1" applyAlignment="1">
      <alignment horizontal="center" vertical="center"/>
    </xf>
    <xf numFmtId="0" fontId="28" fillId="0" borderId="19" xfId="1" applyFont="1" applyBorder="1" applyAlignment="1">
      <alignment vertical="center"/>
    </xf>
    <xf numFmtId="0" fontId="27" fillId="0" borderId="20" xfId="1" applyFont="1" applyBorder="1" applyAlignment="1">
      <alignment vertical="center"/>
    </xf>
    <xf numFmtId="0" fontId="28" fillId="0" borderId="18" xfId="1" applyFont="1" applyBorder="1" applyAlignment="1">
      <alignment horizontal="center" vertical="center"/>
    </xf>
    <xf numFmtId="4" fontId="28" fillId="0" borderId="18" xfId="1" applyNumberFormat="1" applyFont="1" applyBorder="1" applyAlignment="1">
      <alignment horizontal="center" vertical="center"/>
    </xf>
    <xf numFmtId="4" fontId="27" fillId="0" borderId="18" xfId="1" applyNumberFormat="1" applyFont="1" applyBorder="1" applyAlignment="1">
      <alignment horizontal="center" vertical="center"/>
    </xf>
    <xf numFmtId="0" fontId="28" fillId="0" borderId="22" xfId="1" applyFont="1" applyBorder="1" applyAlignment="1">
      <alignment horizontal="center" vertical="center"/>
    </xf>
    <xf numFmtId="0" fontId="28" fillId="0" borderId="23" xfId="1" applyFont="1" applyBorder="1" applyAlignment="1">
      <alignment horizontal="left" vertical="center"/>
    </xf>
    <xf numFmtId="4" fontId="28" fillId="0" borderId="22" xfId="1" applyNumberFormat="1" applyFont="1" applyBorder="1" applyAlignment="1">
      <alignment horizontal="center" vertical="center"/>
    </xf>
    <xf numFmtId="4" fontId="27" fillId="0" borderId="22" xfId="1" applyNumberFormat="1" applyFont="1" applyBorder="1" applyAlignment="1">
      <alignment horizontal="center" vertical="center"/>
    </xf>
    <xf numFmtId="0" fontId="28" fillId="0" borderId="21" xfId="1" applyFont="1" applyBorder="1" applyAlignment="1">
      <alignment vertical="center"/>
    </xf>
    <xf numFmtId="0" fontId="27" fillId="0" borderId="21" xfId="1" applyFont="1" applyBorder="1" applyAlignment="1">
      <alignment vertical="center"/>
    </xf>
    <xf numFmtId="0" fontId="33" fillId="0" borderId="0" xfId="1" applyFont="1" applyAlignment="1">
      <alignment vertical="center"/>
    </xf>
    <xf numFmtId="10" fontId="33" fillId="0" borderId="0" xfId="3" applyNumberFormat="1" applyFont="1" applyFill="1" applyBorder="1" applyAlignment="1">
      <alignment horizontal="right" vertical="center"/>
    </xf>
    <xf numFmtId="0" fontId="28" fillId="0" borderId="24" xfId="1" applyFont="1" applyBorder="1" applyAlignment="1">
      <alignment horizontal="center" vertical="center"/>
    </xf>
    <xf numFmtId="4" fontId="28" fillId="0" borderId="24" xfId="1" applyNumberFormat="1" applyFont="1" applyBorder="1" applyAlignment="1">
      <alignment horizontal="center" vertical="center"/>
    </xf>
    <xf numFmtId="4" fontId="27" fillId="0" borderId="24" xfId="1" applyNumberFormat="1" applyFont="1" applyBorder="1" applyAlignment="1">
      <alignment horizontal="center" vertical="center"/>
    </xf>
    <xf numFmtId="0" fontId="27" fillId="0" borderId="18" xfId="1" applyFont="1" applyBorder="1" applyAlignment="1">
      <alignment vertical="center"/>
    </xf>
    <xf numFmtId="4" fontId="27" fillId="0" borderId="18" xfId="1" applyNumberFormat="1" applyFont="1" applyBorder="1" applyAlignment="1">
      <alignment vertical="center"/>
    </xf>
    <xf numFmtId="0" fontId="28" fillId="0" borderId="23" xfId="1" applyFont="1" applyBorder="1" applyAlignment="1">
      <alignment vertical="center"/>
    </xf>
    <xf numFmtId="0" fontId="27" fillId="0" borderId="23" xfId="1" applyFont="1" applyBorder="1" applyAlignment="1">
      <alignment vertical="center"/>
    </xf>
    <xf numFmtId="0" fontId="27" fillId="0" borderId="19" xfId="1" applyFont="1" applyBorder="1" applyAlignment="1">
      <alignment vertical="center"/>
    </xf>
    <xf numFmtId="0" fontId="27" fillId="0" borderId="25" xfId="1" applyFont="1" applyBorder="1" applyAlignment="1">
      <alignment vertical="center"/>
    </xf>
    <xf numFmtId="0" fontId="27" fillId="0" borderId="26" xfId="1" applyFont="1" applyBorder="1" applyAlignment="1">
      <alignment vertical="center"/>
    </xf>
    <xf numFmtId="4" fontId="27" fillId="0" borderId="27" xfId="1" applyNumberFormat="1" applyFont="1" applyBorder="1" applyAlignment="1">
      <alignment horizontal="center" vertical="center"/>
    </xf>
    <xf numFmtId="0" fontId="27" fillId="0" borderId="22" xfId="1" applyFont="1" applyBorder="1" applyAlignment="1">
      <alignment vertical="center"/>
    </xf>
    <xf numFmtId="4" fontId="27" fillId="0" borderId="28" xfId="1" applyNumberFormat="1" applyFont="1" applyBorder="1" applyAlignment="1">
      <alignment vertical="center"/>
    </xf>
    <xf numFmtId="0" fontId="27" fillId="0" borderId="24" xfId="1" applyFont="1" applyBorder="1" applyAlignment="1">
      <alignment vertical="center"/>
    </xf>
    <xf numFmtId="0" fontId="27" fillId="0" borderId="26" xfId="1" applyFont="1" applyBorder="1" applyAlignment="1">
      <alignment horizontal="center" vertical="center"/>
    </xf>
    <xf numFmtId="0" fontId="27" fillId="0" borderId="27" xfId="1" applyFont="1" applyBorder="1" applyAlignment="1">
      <alignment vertical="center"/>
    </xf>
    <xf numFmtId="0" fontId="27" fillId="0" borderId="29" xfId="1" applyFont="1" applyBorder="1" applyAlignment="1">
      <alignment vertical="center"/>
    </xf>
    <xf numFmtId="0" fontId="34" fillId="0" borderId="0" xfId="1" applyFont="1" applyAlignment="1">
      <alignment vertical="center"/>
    </xf>
    <xf numFmtId="10" fontId="34" fillId="0" borderId="0" xfId="3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1" fillId="23" borderId="14" xfId="0" applyFont="1" applyFill="1" applyBorder="1" applyAlignment="1">
      <alignment horizontal="left" vertical="top" wrapText="1"/>
    </xf>
    <xf numFmtId="0" fontId="1" fillId="23" borderId="14" xfId="0" applyFont="1" applyFill="1" applyBorder="1" applyAlignment="1">
      <alignment horizontal="center" vertical="top" wrapText="1"/>
    </xf>
    <xf numFmtId="0" fontId="6" fillId="9" borderId="14" xfId="0" applyFont="1" applyFill="1" applyBorder="1" applyAlignment="1">
      <alignment horizontal="left" vertical="top" wrapText="1"/>
    </xf>
    <xf numFmtId="0" fontId="6" fillId="9" borderId="14" xfId="0" applyFont="1" applyFill="1" applyBorder="1" applyAlignment="1">
      <alignment horizontal="center" vertical="top" wrapText="1"/>
    </xf>
    <xf numFmtId="0" fontId="6" fillId="9" borderId="14" xfId="0" applyFont="1" applyFill="1" applyBorder="1" applyAlignment="1">
      <alignment horizontal="right" vertical="top" wrapText="1"/>
    </xf>
    <xf numFmtId="0" fontId="10" fillId="13" borderId="14" xfId="0" applyFont="1" applyFill="1" applyBorder="1" applyAlignment="1">
      <alignment horizontal="left" vertical="top" wrapText="1"/>
    </xf>
    <xf numFmtId="0" fontId="10" fillId="13" borderId="14" xfId="0" applyFont="1" applyFill="1" applyBorder="1" applyAlignment="1">
      <alignment horizontal="center" vertical="top" wrapText="1"/>
    </xf>
    <xf numFmtId="0" fontId="10" fillId="13" borderId="14" xfId="0" applyFont="1" applyFill="1" applyBorder="1" applyAlignment="1">
      <alignment horizontal="right" vertical="top" wrapText="1"/>
    </xf>
    <xf numFmtId="0" fontId="10" fillId="17" borderId="14" xfId="0" applyFont="1" applyFill="1" applyBorder="1" applyAlignment="1">
      <alignment horizontal="left" vertical="top" wrapText="1"/>
    </xf>
    <xf numFmtId="0" fontId="10" fillId="17" borderId="14" xfId="0" applyFont="1" applyFill="1" applyBorder="1" applyAlignment="1">
      <alignment horizontal="center" vertical="top" wrapText="1"/>
    </xf>
    <xf numFmtId="0" fontId="10" fillId="17" borderId="14" xfId="0" applyFont="1" applyFill="1" applyBorder="1" applyAlignment="1">
      <alignment horizontal="right" vertical="top" wrapText="1"/>
    </xf>
    <xf numFmtId="0" fontId="9" fillId="23" borderId="0" xfId="0" applyFont="1" applyFill="1" applyAlignment="1">
      <alignment vertical="top" wrapText="1"/>
    </xf>
    <xf numFmtId="4" fontId="9" fillId="23" borderId="0" xfId="0" applyNumberFormat="1" applyFont="1" applyFill="1" applyAlignment="1">
      <alignment vertical="top" wrapText="1"/>
    </xf>
    <xf numFmtId="4" fontId="10" fillId="13" borderId="14" xfId="0" applyNumberFormat="1" applyFont="1" applyFill="1" applyBorder="1" applyAlignment="1">
      <alignment horizontal="right" vertical="top" wrapText="1"/>
    </xf>
    <xf numFmtId="4" fontId="10" fillId="17" borderId="14" xfId="0" applyNumberFormat="1" applyFont="1" applyFill="1" applyBorder="1" applyAlignment="1">
      <alignment horizontal="right" vertical="top" wrapText="1"/>
    </xf>
    <xf numFmtId="0" fontId="25" fillId="0" borderId="30" xfId="4" applyBorder="1"/>
    <xf numFmtId="0" fontId="25" fillId="0" borderId="31" xfId="4" applyBorder="1"/>
    <xf numFmtId="0" fontId="25" fillId="0" borderId="32" xfId="4" applyBorder="1"/>
    <xf numFmtId="0" fontId="35" fillId="0" borderId="33" xfId="4" applyFont="1" applyBorder="1"/>
    <xf numFmtId="0" fontId="25" fillId="0" borderId="0" xfId="4"/>
    <xf numFmtId="0" fontId="25" fillId="0" borderId="34" xfId="4" applyBorder="1"/>
    <xf numFmtId="0" fontId="25" fillId="0" borderId="33" xfId="4" applyBorder="1"/>
    <xf numFmtId="4" fontId="25" fillId="0" borderId="34" xfId="1" applyNumberFormat="1" applyBorder="1"/>
    <xf numFmtId="0" fontId="25" fillId="0" borderId="35" xfId="4" applyBorder="1"/>
    <xf numFmtId="0" fontId="25" fillId="0" borderId="36" xfId="4" applyBorder="1"/>
    <xf numFmtId="0" fontId="25" fillId="0" borderId="37" xfId="4" applyBorder="1"/>
    <xf numFmtId="10" fontId="25" fillId="0" borderId="34" xfId="4" applyNumberFormat="1" applyBorder="1"/>
    <xf numFmtId="0" fontId="0" fillId="0" borderId="0" xfId="0"/>
    <xf numFmtId="0" fontId="6" fillId="7" borderId="4" xfId="0" applyFont="1" applyFill="1" applyBorder="1" applyAlignment="1" applyProtection="1">
      <alignment horizontal="left" vertical="top" wrapText="1"/>
      <protection locked="0"/>
    </xf>
    <xf numFmtId="4" fontId="13" fillId="13" borderId="10" xfId="0" applyNumberFormat="1" applyFont="1" applyFill="1" applyBorder="1" applyAlignment="1" applyProtection="1">
      <alignment horizontal="right" vertical="top" wrapText="1"/>
      <protection locked="0"/>
    </xf>
    <xf numFmtId="4" fontId="18" fillId="17" borderId="14" xfId="0" applyNumberFormat="1" applyFont="1" applyFill="1" applyBorder="1" applyAlignment="1" applyProtection="1">
      <alignment horizontal="right" vertical="top" wrapText="1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vertical="center" wrapText="1"/>
      <protection locked="0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19" fillId="18" borderId="0" xfId="0" applyFont="1" applyFill="1" applyAlignment="1" applyProtection="1">
      <alignment horizontal="left" vertical="top" wrapText="1"/>
      <protection locked="0"/>
    </xf>
    <xf numFmtId="0" fontId="0" fillId="0" borderId="0" xfId="0" applyProtection="1">
      <protection locked="0"/>
    </xf>
    <xf numFmtId="0" fontId="0" fillId="0" borderId="0" xfId="0"/>
    <xf numFmtId="0" fontId="17" fillId="16" borderId="14" xfId="0" applyFont="1" applyFill="1" applyBorder="1" applyAlignment="1">
      <alignment horizontal="right" vertical="top" wrapText="1"/>
    </xf>
    <xf numFmtId="0" fontId="10" fillId="14" borderId="14" xfId="0" applyFont="1" applyFill="1" applyBorder="1" applyAlignment="1">
      <alignment horizontal="left" vertical="top" wrapText="1"/>
    </xf>
    <xf numFmtId="0" fontId="10" fillId="14" borderId="11" xfId="0" applyFont="1" applyFill="1" applyBorder="1" applyAlignment="1">
      <alignment horizontal="left" vertical="top" wrapText="1"/>
    </xf>
    <xf numFmtId="0" fontId="10" fillId="15" borderId="14" xfId="0" applyFont="1" applyFill="1" applyBorder="1" applyAlignment="1">
      <alignment horizontal="center" vertical="top" wrapText="1"/>
    </xf>
    <xf numFmtId="0" fontId="0" fillId="0" borderId="0" xfId="0"/>
    <xf numFmtId="0" fontId="6" fillId="7" borderId="4" xfId="0" applyFont="1" applyFill="1" applyBorder="1" applyAlignment="1" applyProtection="1">
      <alignment horizontal="left" vertical="top" wrapText="1"/>
    </xf>
    <xf numFmtId="4" fontId="13" fillId="13" borderId="10" xfId="0" applyNumberFormat="1" applyFont="1" applyFill="1" applyBorder="1" applyAlignment="1" applyProtection="1">
      <alignment horizontal="right" vertical="top" wrapText="1"/>
    </xf>
    <xf numFmtId="4" fontId="18" fillId="17" borderId="14" xfId="0" applyNumberFormat="1" applyFont="1" applyFill="1" applyBorder="1" applyAlignment="1" applyProtection="1">
      <alignment horizontal="right" vertical="top" wrapText="1"/>
    </xf>
    <xf numFmtId="0" fontId="9" fillId="23" borderId="38" xfId="0" applyFont="1" applyFill="1" applyBorder="1" applyAlignment="1">
      <alignment horizontal="right" vertical="center" wrapText="1"/>
    </xf>
    <xf numFmtId="10" fontId="9" fillId="23" borderId="38" xfId="0" applyNumberFormat="1" applyFont="1" applyFill="1" applyBorder="1" applyAlignment="1">
      <alignment horizontal="right" vertical="center" wrapText="1"/>
    </xf>
    <xf numFmtId="4" fontId="9" fillId="23" borderId="38" xfId="0" applyNumberFormat="1" applyFont="1" applyFill="1" applyBorder="1" applyAlignment="1">
      <alignment horizontal="right" vertical="center" wrapText="1"/>
    </xf>
    <xf numFmtId="4" fontId="0" fillId="0" borderId="0" xfId="0" applyNumberFormat="1" applyProtection="1">
      <protection locked="0"/>
    </xf>
    <xf numFmtId="0" fontId="0" fillId="0" borderId="0" xfId="0"/>
    <xf numFmtId="0" fontId="9" fillId="23" borderId="39" xfId="0" applyFont="1" applyFill="1" applyBorder="1" applyAlignment="1">
      <alignment horizontal="right" vertical="center" wrapText="1"/>
    </xf>
    <xf numFmtId="10" fontId="10" fillId="9" borderId="40" xfId="5" applyNumberFormat="1" applyFont="1" applyFill="1" applyBorder="1" applyAlignment="1">
      <alignment horizontal="right" vertical="top" wrapText="1"/>
    </xf>
    <xf numFmtId="4" fontId="10" fillId="9" borderId="27" xfId="5" applyNumberFormat="1" applyFont="1" applyFill="1" applyBorder="1" applyAlignment="1">
      <alignment horizontal="right" vertical="top" wrapText="1"/>
    </xf>
    <xf numFmtId="10" fontId="10" fillId="9" borderId="41" xfId="5" applyNumberFormat="1" applyFont="1" applyFill="1" applyBorder="1" applyAlignment="1">
      <alignment horizontal="right" vertical="top" wrapText="1"/>
    </xf>
    <xf numFmtId="4" fontId="10" fillId="9" borderId="24" xfId="5" applyNumberFormat="1" applyFont="1" applyFill="1" applyBorder="1" applyAlignment="1">
      <alignment horizontal="right" vertical="top" wrapText="1"/>
    </xf>
    <xf numFmtId="4" fontId="10" fillId="9" borderId="19" xfId="5" applyNumberFormat="1" applyFont="1" applyFill="1" applyBorder="1" applyAlignment="1">
      <alignment horizontal="right" vertical="top" wrapText="1"/>
    </xf>
    <xf numFmtId="9" fontId="10" fillId="9" borderId="40" xfId="5" applyFont="1" applyFill="1" applyBorder="1" applyAlignment="1">
      <alignment horizontal="right" vertical="top" wrapText="1"/>
    </xf>
    <xf numFmtId="164" fontId="10" fillId="9" borderId="40" xfId="5" applyNumberFormat="1" applyFont="1" applyFill="1" applyBorder="1" applyAlignment="1">
      <alignment horizontal="right" vertical="top" wrapText="1"/>
    </xf>
    <xf numFmtId="0" fontId="6" fillId="9" borderId="43" xfId="0" applyFont="1" applyFill="1" applyBorder="1" applyAlignment="1">
      <alignment horizontal="right" vertical="top" wrapText="1"/>
    </xf>
    <xf numFmtId="0" fontId="6" fillId="9" borderId="44" xfId="0" applyFont="1" applyFill="1" applyBorder="1" applyAlignment="1">
      <alignment horizontal="right" vertical="top" wrapText="1"/>
    </xf>
    <xf numFmtId="10" fontId="9" fillId="23" borderId="39" xfId="0" applyNumberFormat="1" applyFont="1" applyFill="1" applyBorder="1" applyAlignment="1">
      <alignment horizontal="right" vertical="center" wrapText="1"/>
    </xf>
    <xf numFmtId="0" fontId="6" fillId="9" borderId="45" xfId="0" applyFont="1" applyFill="1" applyBorder="1" applyAlignment="1">
      <alignment horizontal="right" vertical="top" wrapText="1"/>
    </xf>
    <xf numFmtId="0" fontId="6" fillId="9" borderId="27" xfId="0" applyFont="1" applyFill="1" applyBorder="1" applyAlignment="1">
      <alignment horizontal="right" vertical="top" wrapText="1"/>
    </xf>
    <xf numFmtId="0" fontId="10" fillId="17" borderId="45" xfId="0" applyFont="1" applyFill="1" applyBorder="1" applyAlignment="1">
      <alignment horizontal="right" vertical="top" wrapText="1"/>
    </xf>
    <xf numFmtId="0" fontId="10" fillId="17" borderId="27" xfId="0" applyFont="1" applyFill="1" applyBorder="1" applyAlignment="1">
      <alignment horizontal="right" vertical="top" wrapText="1"/>
    </xf>
    <xf numFmtId="2" fontId="10" fillId="17" borderId="27" xfId="0" applyNumberFormat="1" applyFont="1" applyFill="1" applyBorder="1" applyAlignment="1">
      <alignment horizontal="right" vertical="top" wrapText="1"/>
    </xf>
    <xf numFmtId="0" fontId="10" fillId="17" borderId="46" xfId="0" applyFont="1" applyFill="1" applyBorder="1" applyAlignment="1">
      <alignment horizontal="right" vertical="top" wrapText="1"/>
    </xf>
    <xf numFmtId="164" fontId="10" fillId="9" borderId="27" xfId="5" applyNumberFormat="1" applyFont="1" applyFill="1" applyBorder="1" applyAlignment="1">
      <alignment horizontal="right" vertical="top" wrapText="1"/>
    </xf>
    <xf numFmtId="9" fontId="10" fillId="17" borderId="22" xfId="5" applyFont="1" applyFill="1" applyBorder="1" applyAlignment="1">
      <alignment horizontal="right" vertical="top" wrapText="1"/>
    </xf>
    <xf numFmtId="4" fontId="10" fillId="17" borderId="27" xfId="0" applyNumberFormat="1" applyFont="1" applyFill="1" applyBorder="1" applyAlignment="1">
      <alignment horizontal="right" vertical="top" wrapText="1"/>
    </xf>
    <xf numFmtId="9" fontId="10" fillId="17" borderId="28" xfId="5" applyFont="1" applyFill="1" applyBorder="1" applyAlignment="1">
      <alignment horizontal="right" vertical="top" wrapText="1"/>
    </xf>
    <xf numFmtId="4" fontId="10" fillId="17" borderId="29" xfId="0" applyNumberFormat="1" applyFont="1" applyFill="1" applyBorder="1" applyAlignment="1">
      <alignment horizontal="right" vertical="top" wrapText="1"/>
    </xf>
    <xf numFmtId="0" fontId="10" fillId="17" borderId="22" xfId="0" applyFont="1" applyFill="1" applyBorder="1" applyAlignment="1">
      <alignment horizontal="right" vertical="top" wrapText="1"/>
    </xf>
    <xf numFmtId="0" fontId="1" fillId="23" borderId="22" xfId="0" applyFont="1" applyFill="1" applyBorder="1" applyAlignment="1">
      <alignment horizontal="right" vertical="center" wrapText="1"/>
    </xf>
    <xf numFmtId="0" fontId="1" fillId="23" borderId="27" xfId="0" applyFont="1" applyFill="1" applyBorder="1" applyAlignment="1">
      <alignment horizontal="right" vertical="center" wrapText="1"/>
    </xf>
    <xf numFmtId="0" fontId="1" fillId="23" borderId="28" xfId="0" applyFont="1" applyFill="1" applyBorder="1" applyAlignment="1">
      <alignment horizontal="right" vertical="center" wrapText="1"/>
    </xf>
    <xf numFmtId="0" fontId="1" fillId="23" borderId="29" xfId="0" applyFont="1" applyFill="1" applyBorder="1" applyAlignment="1">
      <alignment horizontal="right" vertical="center" wrapText="1"/>
    </xf>
    <xf numFmtId="0" fontId="1" fillId="23" borderId="45" xfId="0" applyFont="1" applyFill="1" applyBorder="1" applyAlignment="1">
      <alignment horizontal="left" vertical="center" wrapText="1"/>
    </xf>
    <xf numFmtId="0" fontId="1" fillId="23" borderId="43" xfId="0" applyFont="1" applyFill="1" applyBorder="1" applyAlignment="1">
      <alignment horizontal="left" vertical="center" wrapText="1"/>
    </xf>
    <xf numFmtId="0" fontId="1" fillId="23" borderId="45" xfId="0" applyFont="1" applyFill="1" applyBorder="1" applyAlignment="1">
      <alignment horizontal="right" vertical="center" wrapText="1"/>
    </xf>
    <xf numFmtId="0" fontId="1" fillId="23" borderId="43" xfId="0" applyFont="1" applyFill="1" applyBorder="1" applyAlignment="1">
      <alignment horizontal="right" vertical="center" wrapText="1"/>
    </xf>
    <xf numFmtId="0" fontId="1" fillId="23" borderId="27" xfId="0" applyFont="1" applyFill="1" applyBorder="1" applyAlignment="1">
      <alignment horizontal="left" vertical="center" wrapText="1"/>
    </xf>
    <xf numFmtId="0" fontId="1" fillId="23" borderId="27" xfId="0" applyFont="1" applyFill="1" applyBorder="1" applyAlignment="1">
      <alignment horizontal="center" vertical="center" wrapText="1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9" fillId="18" borderId="0" xfId="0" applyFont="1" applyFill="1" applyAlignment="1" applyProtection="1">
      <alignment horizontal="left" vertical="top" wrapText="1"/>
      <protection locked="0"/>
    </xf>
    <xf numFmtId="0" fontId="19" fillId="18" borderId="0" xfId="0" applyFont="1" applyFill="1" applyAlignment="1" applyProtection="1">
      <alignment horizontal="left" vertical="top" wrapText="1"/>
      <protection locked="0"/>
    </xf>
    <xf numFmtId="0" fontId="2" fillId="3" borderId="15" xfId="0" applyFont="1" applyFill="1" applyBorder="1" applyAlignment="1">
      <alignment horizontal="center" vertical="center" wrapText="1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vertical="center"/>
    </xf>
    <xf numFmtId="0" fontId="3" fillId="4" borderId="1" xfId="0" applyFont="1" applyFill="1" applyBorder="1" applyAlignment="1">
      <alignment horizontal="left" vertical="top" wrapText="1"/>
    </xf>
    <xf numFmtId="0" fontId="5" fillId="6" borderId="3" xfId="0" applyFont="1" applyFill="1" applyBorder="1" applyAlignment="1">
      <alignment horizontal="right" vertical="top" wrapText="1"/>
    </xf>
    <xf numFmtId="0" fontId="4" fillId="5" borderId="2" xfId="0" applyFont="1" applyFill="1" applyBorder="1" applyAlignment="1">
      <alignment horizontal="center" vertical="top" wrapText="1"/>
    </xf>
    <xf numFmtId="0" fontId="19" fillId="18" borderId="0" xfId="0" applyFont="1" applyFill="1" applyAlignment="1">
      <alignment horizontal="left" vertical="top" wrapText="1"/>
    </xf>
    <xf numFmtId="0" fontId="21" fillId="20" borderId="0" xfId="0" applyFont="1" applyFill="1" applyAlignment="1">
      <alignment horizontal="right" vertical="top" wrapText="1"/>
    </xf>
    <xf numFmtId="4" fontId="22" fillId="21" borderId="0" xfId="0" applyNumberFormat="1" applyFont="1" applyFill="1" applyAlignment="1">
      <alignment horizontal="right" vertical="top" wrapText="1"/>
    </xf>
    <xf numFmtId="0" fontId="14" fillId="23" borderId="0" xfId="0" applyFont="1" applyFill="1" applyAlignment="1" applyProtection="1">
      <alignment horizontal="center" vertical="top" wrapText="1"/>
      <protection locked="0"/>
    </xf>
    <xf numFmtId="0" fontId="0" fillId="0" borderId="0" xfId="0" applyProtection="1">
      <protection locked="0"/>
    </xf>
    <xf numFmtId="4" fontId="22" fillId="21" borderId="0" xfId="0" applyNumberFormat="1" applyFont="1" applyFill="1" applyAlignment="1" applyProtection="1">
      <alignment horizontal="right" vertical="top" wrapText="1"/>
      <protection locked="0"/>
    </xf>
    <xf numFmtId="0" fontId="21" fillId="20" borderId="0" xfId="0" applyFont="1" applyFill="1" applyAlignment="1" applyProtection="1">
      <alignment horizontal="right" vertical="top" wrapText="1"/>
      <protection locked="0"/>
    </xf>
    <xf numFmtId="0" fontId="27" fillId="0" borderId="0" xfId="1" applyFont="1" applyAlignment="1">
      <alignment horizontal="center" vertical="center" wrapText="1"/>
    </xf>
    <xf numFmtId="0" fontId="27" fillId="0" borderId="0" xfId="1" applyFont="1" applyAlignment="1">
      <alignment horizontal="center" vertical="center"/>
    </xf>
    <xf numFmtId="0" fontId="25" fillId="0" borderId="0" xfId="1" quotePrefix="1" applyAlignment="1">
      <alignment horizontal="left" vertical="center" wrapText="1"/>
    </xf>
    <xf numFmtId="0" fontId="32" fillId="0" borderId="0" xfId="1" applyFont="1" applyAlignment="1">
      <alignment horizontal="center" vertical="center" wrapText="1"/>
    </xf>
    <xf numFmtId="0" fontId="28" fillId="24" borderId="18" xfId="1" applyFont="1" applyFill="1" applyBorder="1" applyAlignment="1">
      <alignment horizontal="left" vertical="center"/>
    </xf>
    <xf numFmtId="0" fontId="28" fillId="0" borderId="21" xfId="1" applyFont="1" applyBorder="1" applyAlignment="1">
      <alignment horizontal="left" vertical="center"/>
    </xf>
    <xf numFmtId="2" fontId="28" fillId="0" borderId="22" xfId="1" applyNumberFormat="1" applyFont="1" applyBorder="1" applyAlignment="1">
      <alignment horizontal="center" vertical="center"/>
    </xf>
    <xf numFmtId="2" fontId="28" fillId="0" borderId="24" xfId="1" applyNumberFormat="1" applyFont="1" applyBorder="1" applyAlignment="1">
      <alignment horizontal="center" vertical="center"/>
    </xf>
    <xf numFmtId="2" fontId="28" fillId="0" borderId="27" xfId="1" applyNumberFormat="1" applyFont="1" applyBorder="1" applyAlignment="1">
      <alignment horizontal="center" vertical="center"/>
    </xf>
    <xf numFmtId="0" fontId="27" fillId="0" borderId="0" xfId="1" applyFont="1" applyAlignment="1">
      <alignment horizontal="left" vertical="center" wrapText="1"/>
    </xf>
    <xf numFmtId="0" fontId="9" fillId="23" borderId="0" xfId="0" applyFont="1" applyFill="1" applyAlignment="1">
      <alignment horizontal="right" vertical="top" wrapText="1"/>
    </xf>
    <xf numFmtId="0" fontId="14" fillId="23" borderId="0" xfId="0" applyFont="1" applyFill="1" applyAlignment="1">
      <alignment horizontal="center" vertical="top" wrapText="1"/>
    </xf>
    <xf numFmtId="0" fontId="0" fillId="0" borderId="0" xfId="0"/>
    <xf numFmtId="0" fontId="1" fillId="23" borderId="15" xfId="0" applyFont="1" applyFill="1" applyBorder="1" applyAlignment="1">
      <alignment horizontal="center" vertical="center" wrapText="1"/>
    </xf>
    <xf numFmtId="0" fontId="9" fillId="23" borderId="0" xfId="0" applyFont="1" applyFill="1" applyAlignment="1">
      <alignment horizontal="left" vertical="top" wrapText="1"/>
    </xf>
    <xf numFmtId="4" fontId="9" fillId="23" borderId="0" xfId="0" applyNumberFormat="1" applyFont="1" applyFill="1" applyAlignment="1">
      <alignment horizontal="right" vertical="top" wrapText="1"/>
    </xf>
    <xf numFmtId="0" fontId="1" fillId="23" borderId="0" xfId="0" applyFont="1" applyFill="1" applyAlignment="1">
      <alignment horizontal="left" vertical="top" wrapText="1"/>
    </xf>
    <xf numFmtId="4" fontId="6" fillId="9" borderId="42" xfId="0" applyNumberFormat="1" applyFont="1" applyFill="1" applyBorder="1" applyAlignment="1">
      <alignment horizontal="right" vertical="top" wrapText="1"/>
    </xf>
    <xf numFmtId="0" fontId="6" fillId="9" borderId="18" xfId="0" applyFont="1" applyFill="1" applyBorder="1" applyAlignment="1">
      <alignment horizontal="left" vertical="top" wrapText="1"/>
    </xf>
    <xf numFmtId="4" fontId="6" fillId="9" borderId="19" xfId="0" applyNumberFormat="1" applyFont="1" applyFill="1" applyBorder="1" applyAlignment="1">
      <alignment horizontal="right" vertical="top" wrapText="1"/>
    </xf>
    <xf numFmtId="4" fontId="10" fillId="13" borderId="42" xfId="0" applyNumberFormat="1" applyFont="1" applyFill="1" applyBorder="1" applyAlignment="1">
      <alignment horizontal="right" vertical="top" wrapText="1"/>
    </xf>
    <xf numFmtId="0" fontId="9" fillId="23" borderId="39" xfId="0" applyFont="1" applyFill="1" applyBorder="1" applyAlignment="1">
      <alignment horizontal="right" vertical="center" wrapText="1"/>
    </xf>
    <xf numFmtId="0" fontId="6" fillId="9" borderId="27" xfId="0" applyFont="1" applyFill="1" applyBorder="1" applyAlignment="1">
      <alignment horizontal="left" vertical="top" wrapText="1"/>
    </xf>
    <xf numFmtId="0" fontId="10" fillId="17" borderId="18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" fillId="23" borderId="16" xfId="0" applyFont="1" applyFill="1" applyBorder="1" applyAlignment="1">
      <alignment horizontal="center" vertical="center" wrapText="1"/>
    </xf>
    <xf numFmtId="0" fontId="1" fillId="23" borderId="17" xfId="0" applyFont="1" applyFill="1" applyBorder="1" applyAlignment="1">
      <alignment horizontal="center" vertical="center" wrapText="1"/>
    </xf>
    <xf numFmtId="0" fontId="9" fillId="23" borderId="38" xfId="0" applyFont="1" applyFill="1" applyBorder="1" applyAlignment="1">
      <alignment horizontal="right" vertical="center" wrapText="1"/>
    </xf>
  </cellXfs>
  <cellStyles count="6">
    <cellStyle name="Normal" xfId="0" builtinId="0"/>
    <cellStyle name="Normal 2" xfId="1" xr:uid="{7A223C4B-F5CE-4DCB-B02D-0744F657A1C6}"/>
    <cellStyle name="Normal 3" xfId="2" xr:uid="{E9C98848-78EF-4BA7-B18C-3A05C40B3507}"/>
    <cellStyle name="Normal_NOVO_Orcamento Licitacao ITABERAÍ_ATUALIZADO Acordao TCU" xfId="4" xr:uid="{169E24EA-47F7-4BA2-A2F5-718B47E41008}"/>
    <cellStyle name="Porcentagem" xfId="5" builtinId="5"/>
    <cellStyle name="Porcentagem 3" xfId="3" xr:uid="{4A697242-1E42-4210-8E70-9C9D47437C18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27456</xdr:colOff>
      <xdr:row>0</xdr:row>
      <xdr:rowOff>73789</xdr:rowOff>
    </xdr:from>
    <xdr:to>
      <xdr:col>0</xdr:col>
      <xdr:colOff>1015411</xdr:colOff>
      <xdr:row>0</xdr:row>
      <xdr:rowOff>997324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11FF6C71-92EA-4F81-A901-80B7D52A2B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456" y="73789"/>
          <a:ext cx="987955" cy="92353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0</xdr:col>
      <xdr:colOff>676275</xdr:colOff>
      <xdr:row>0</xdr:row>
      <xdr:rowOff>679450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FF6BC584-4DE9-4FB2-BF9C-1B6EE21CD1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38100"/>
          <a:ext cx="638175" cy="641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0</xdr:col>
      <xdr:colOff>676275</xdr:colOff>
      <xdr:row>0</xdr:row>
      <xdr:rowOff>679450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68695816-1A14-4B93-958C-469E4A3C92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38100"/>
          <a:ext cx="638175" cy="641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0</xdr:row>
      <xdr:rowOff>38100</xdr:rowOff>
    </xdr:from>
    <xdr:to>
      <xdr:col>0</xdr:col>
      <xdr:colOff>676275</xdr:colOff>
      <xdr:row>0</xdr:row>
      <xdr:rowOff>679450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3C1A6516-ABF5-4DAE-9DB1-879BC22B3D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38100"/>
          <a:ext cx="638175" cy="641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66676</xdr:colOff>
      <xdr:row>0</xdr:row>
      <xdr:rowOff>40170</xdr:rowOff>
    </xdr:from>
    <xdr:to>
      <xdr:col>0</xdr:col>
      <xdr:colOff>1206874</xdr:colOff>
      <xdr:row>1</xdr:row>
      <xdr:rowOff>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2DBEF572-885F-4F35-BEE6-8B558D8F3F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6" y="40170"/>
          <a:ext cx="1140198" cy="104568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22226</xdr:colOff>
      <xdr:row>0</xdr:row>
      <xdr:rowOff>65570</xdr:rowOff>
    </xdr:from>
    <xdr:to>
      <xdr:col>1</xdr:col>
      <xdr:colOff>590924</xdr:colOff>
      <xdr:row>1</xdr:row>
      <xdr:rowOff>15875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C8735DCE-F364-4519-B33E-9B3A6DA328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26" y="65570"/>
          <a:ext cx="1140198" cy="10361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8283</xdr:colOff>
      <xdr:row>0</xdr:row>
      <xdr:rowOff>49696</xdr:rowOff>
    </xdr:from>
    <xdr:to>
      <xdr:col>0</xdr:col>
      <xdr:colOff>960783</xdr:colOff>
      <xdr:row>0</xdr:row>
      <xdr:rowOff>993914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698FA8EA-6B3F-41A3-A2F0-5B67A9E80B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83" y="49696"/>
          <a:ext cx="952500" cy="9442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124"/>
  <sheetViews>
    <sheetView showOutlineSymbols="0" view="pageBreakPreview" zoomScaleNormal="100" zoomScaleSheetLayoutView="100" workbookViewId="0">
      <selection activeCell="N14" sqref="N14"/>
    </sheetView>
  </sheetViews>
  <sheetFormatPr defaultRowHeight="14.25" x14ac:dyDescent="0.2"/>
  <cols>
    <col min="1" max="1" width="13.625" customWidth="1"/>
    <col min="2" max="2" width="60" bestFit="1" customWidth="1"/>
    <col min="3" max="3" width="5" bestFit="1" customWidth="1"/>
    <col min="4" max="11" width="10" bestFit="1" customWidth="1"/>
    <col min="12" max="12" width="11.375" style="105" bestFit="1" customWidth="1"/>
    <col min="13" max="24" width="9" style="105"/>
  </cols>
  <sheetData>
    <row r="1" spans="1:11" s="105" customFormat="1" ht="85.5" customHeight="1" x14ac:dyDescent="0.2">
      <c r="B1" s="106" t="s">
        <v>248</v>
      </c>
    </row>
    <row r="2" spans="1:11" s="105" customFormat="1" ht="15" x14ac:dyDescent="0.2">
      <c r="A2" s="107"/>
      <c r="B2" s="107" t="s">
        <v>0</v>
      </c>
      <c r="C2" s="157" t="s">
        <v>1</v>
      </c>
      <c r="D2" s="157"/>
      <c r="E2" s="157"/>
      <c r="F2" s="157" t="s">
        <v>2</v>
      </c>
      <c r="G2" s="157"/>
      <c r="H2" s="157"/>
      <c r="I2" s="157" t="s">
        <v>3</v>
      </c>
      <c r="J2" s="157"/>
      <c r="K2" s="157"/>
    </row>
    <row r="3" spans="1:11" s="105" customFormat="1" ht="45" customHeight="1" x14ac:dyDescent="0.2">
      <c r="A3" s="108"/>
      <c r="B3" s="108" t="s">
        <v>4</v>
      </c>
      <c r="C3" s="158" t="s">
        <v>249</v>
      </c>
      <c r="D3" s="159"/>
      <c r="E3" s="159"/>
      <c r="F3" s="158" t="s">
        <v>250</v>
      </c>
      <c r="G3" s="159"/>
      <c r="H3" s="159"/>
      <c r="I3" s="159" t="s">
        <v>5</v>
      </c>
      <c r="J3" s="159"/>
      <c r="K3" s="159"/>
    </row>
    <row r="4" spans="1:11" ht="27" customHeight="1" x14ac:dyDescent="0.2">
      <c r="A4" s="160" t="s">
        <v>6</v>
      </c>
      <c r="B4" s="161"/>
      <c r="C4" s="161"/>
      <c r="D4" s="161"/>
      <c r="E4" s="161"/>
      <c r="F4" s="161"/>
      <c r="G4" s="161"/>
      <c r="H4" s="161"/>
      <c r="I4" s="161"/>
      <c r="J4" s="161"/>
      <c r="K4" s="162"/>
    </row>
    <row r="5" spans="1:11" ht="15" customHeight="1" x14ac:dyDescent="0.2">
      <c r="A5" s="163" t="s">
        <v>7</v>
      </c>
      <c r="B5" s="163" t="s">
        <v>8</v>
      </c>
      <c r="C5" s="165" t="s">
        <v>9</v>
      </c>
      <c r="D5" s="164" t="s">
        <v>10</v>
      </c>
      <c r="E5" s="164" t="s">
        <v>11</v>
      </c>
      <c r="F5" s="165" t="s">
        <v>12</v>
      </c>
      <c r="G5" s="163"/>
      <c r="H5" s="163"/>
      <c r="I5" s="165" t="s">
        <v>13</v>
      </c>
      <c r="J5" s="163"/>
      <c r="K5" s="163"/>
    </row>
    <row r="6" spans="1:11" ht="15" customHeight="1" x14ac:dyDescent="0.2">
      <c r="A6" s="164"/>
      <c r="B6" s="164"/>
      <c r="C6" s="164"/>
      <c r="D6" s="164"/>
      <c r="E6" s="164"/>
      <c r="F6" s="1" t="s">
        <v>14</v>
      </c>
      <c r="G6" s="1" t="s">
        <v>15</v>
      </c>
      <c r="H6" s="1" t="s">
        <v>13</v>
      </c>
      <c r="I6" s="1" t="s">
        <v>14</v>
      </c>
      <c r="J6" s="1" t="s">
        <v>15</v>
      </c>
      <c r="K6" s="1" t="s">
        <v>13</v>
      </c>
    </row>
    <row r="7" spans="1:11" ht="24" customHeight="1" x14ac:dyDescent="0.2">
      <c r="A7" s="2" t="s">
        <v>16</v>
      </c>
      <c r="B7" s="2" t="s">
        <v>17</v>
      </c>
      <c r="C7" s="2"/>
      <c r="D7" s="3"/>
      <c r="E7" s="2"/>
      <c r="F7" s="2"/>
      <c r="G7" s="2"/>
      <c r="H7" s="116"/>
      <c r="I7" s="2"/>
      <c r="J7" s="2"/>
      <c r="K7" s="4">
        <f>SUM(K8:K13)</f>
        <v>70933.040000000008</v>
      </c>
    </row>
    <row r="8" spans="1:11" ht="24" customHeight="1" x14ac:dyDescent="0.2">
      <c r="A8" s="5" t="s">
        <v>18</v>
      </c>
      <c r="B8" s="5" t="s">
        <v>19</v>
      </c>
      <c r="C8" s="6" t="s">
        <v>20</v>
      </c>
      <c r="D8" s="7">
        <v>200</v>
      </c>
      <c r="E8" s="8">
        <v>86.2</v>
      </c>
      <c r="F8" s="103">
        <v>105.83</v>
      </c>
      <c r="G8" s="103">
        <v>1.92</v>
      </c>
      <c r="H8" s="117">
        <f t="shared" ref="H8:H13" si="0">TRUNC(E8 * (1 + 25.01 / 100), 2)</f>
        <v>107.75</v>
      </c>
      <c r="I8" s="8">
        <f t="shared" ref="I8:I13" si="1">TRUNC(D8 * F8, 2)</f>
        <v>21166</v>
      </c>
      <c r="J8" s="8">
        <f t="shared" ref="J8:J13" si="2">K8 - I8</f>
        <v>384</v>
      </c>
      <c r="K8" s="8">
        <f t="shared" ref="K8:K13" si="3">TRUNC(D8 * H8, 2)</f>
        <v>21550</v>
      </c>
    </row>
    <row r="9" spans="1:11" ht="24" customHeight="1" x14ac:dyDescent="0.2">
      <c r="A9" s="5" t="s">
        <v>21</v>
      </c>
      <c r="B9" s="5" t="s">
        <v>22</v>
      </c>
      <c r="C9" s="6" t="s">
        <v>23</v>
      </c>
      <c r="D9" s="7">
        <v>4</v>
      </c>
      <c r="E9" s="8">
        <v>7728.88</v>
      </c>
      <c r="F9" s="103">
        <v>9179.73</v>
      </c>
      <c r="G9" s="103">
        <v>482.14</v>
      </c>
      <c r="H9" s="117">
        <f t="shared" si="0"/>
        <v>9661.8700000000008</v>
      </c>
      <c r="I9" s="8">
        <f t="shared" si="1"/>
        <v>36718.92</v>
      </c>
      <c r="J9" s="8">
        <f t="shared" si="2"/>
        <v>1928.5600000000049</v>
      </c>
      <c r="K9" s="8">
        <f t="shared" si="3"/>
        <v>38647.480000000003</v>
      </c>
    </row>
    <row r="10" spans="1:11" ht="24" customHeight="1" x14ac:dyDescent="0.2">
      <c r="A10" s="5" t="s">
        <v>24</v>
      </c>
      <c r="B10" s="5" t="s">
        <v>25</v>
      </c>
      <c r="C10" s="6" t="s">
        <v>26</v>
      </c>
      <c r="D10" s="7">
        <v>1</v>
      </c>
      <c r="E10" s="8">
        <v>419.46</v>
      </c>
      <c r="F10" s="103">
        <v>46.44</v>
      </c>
      <c r="G10" s="103">
        <v>477.92</v>
      </c>
      <c r="H10" s="117">
        <f t="shared" si="0"/>
        <v>524.36</v>
      </c>
      <c r="I10" s="8">
        <f t="shared" si="1"/>
        <v>46.44</v>
      </c>
      <c r="J10" s="8">
        <f t="shared" si="2"/>
        <v>477.92</v>
      </c>
      <c r="K10" s="8">
        <f t="shared" si="3"/>
        <v>524.36</v>
      </c>
    </row>
    <row r="11" spans="1:11" ht="24" customHeight="1" x14ac:dyDescent="0.2">
      <c r="A11" s="9" t="s">
        <v>27</v>
      </c>
      <c r="B11" s="9" t="s">
        <v>28</v>
      </c>
      <c r="C11" s="10" t="s">
        <v>29</v>
      </c>
      <c r="D11" s="11">
        <v>1</v>
      </c>
      <c r="E11" s="12">
        <v>233.94</v>
      </c>
      <c r="F11" s="104">
        <v>0</v>
      </c>
      <c r="G11" s="104">
        <v>292.44</v>
      </c>
      <c r="H11" s="118">
        <f t="shared" si="0"/>
        <v>292.44</v>
      </c>
      <c r="I11" s="12">
        <f t="shared" si="1"/>
        <v>0</v>
      </c>
      <c r="J11" s="12">
        <f t="shared" si="2"/>
        <v>292.44</v>
      </c>
      <c r="K11" s="12">
        <f t="shared" si="3"/>
        <v>292.44</v>
      </c>
    </row>
    <row r="12" spans="1:11" ht="36" customHeight="1" x14ac:dyDescent="0.2">
      <c r="A12" s="5" t="s">
        <v>30</v>
      </c>
      <c r="B12" s="5" t="s">
        <v>31</v>
      </c>
      <c r="C12" s="6" t="s">
        <v>26</v>
      </c>
      <c r="D12" s="7">
        <v>6</v>
      </c>
      <c r="E12" s="8">
        <v>869.07</v>
      </c>
      <c r="F12" s="103">
        <v>143.19999999999999</v>
      </c>
      <c r="G12" s="103">
        <v>943.22</v>
      </c>
      <c r="H12" s="117">
        <f t="shared" si="0"/>
        <v>1086.42</v>
      </c>
      <c r="I12" s="8">
        <f t="shared" si="1"/>
        <v>859.2</v>
      </c>
      <c r="J12" s="8">
        <f t="shared" si="2"/>
        <v>5659.3200000000006</v>
      </c>
      <c r="K12" s="8">
        <f t="shared" si="3"/>
        <v>6518.52</v>
      </c>
    </row>
    <row r="13" spans="1:11" ht="24" customHeight="1" x14ac:dyDescent="0.2">
      <c r="A13" s="5" t="s">
        <v>32</v>
      </c>
      <c r="B13" s="5" t="s">
        <v>33</v>
      </c>
      <c r="C13" s="6" t="s">
        <v>23</v>
      </c>
      <c r="D13" s="7">
        <v>4</v>
      </c>
      <c r="E13" s="8">
        <v>680</v>
      </c>
      <c r="F13" s="103">
        <v>0</v>
      </c>
      <c r="G13" s="103">
        <v>850.06</v>
      </c>
      <c r="H13" s="117">
        <f t="shared" si="0"/>
        <v>850.06</v>
      </c>
      <c r="I13" s="8">
        <f t="shared" si="1"/>
        <v>0</v>
      </c>
      <c r="J13" s="8">
        <f t="shared" si="2"/>
        <v>3400.24</v>
      </c>
      <c r="K13" s="8">
        <f t="shared" si="3"/>
        <v>3400.24</v>
      </c>
    </row>
    <row r="14" spans="1:11" ht="24" customHeight="1" x14ac:dyDescent="0.2">
      <c r="A14" s="2" t="s">
        <v>34</v>
      </c>
      <c r="B14" s="2" t="s">
        <v>35</v>
      </c>
      <c r="C14" s="2"/>
      <c r="D14" s="3"/>
      <c r="E14" s="2"/>
      <c r="F14" s="102"/>
      <c r="G14" s="102"/>
      <c r="H14" s="116"/>
      <c r="I14" s="2"/>
      <c r="J14" s="2"/>
      <c r="K14" s="4">
        <f>K15+K18+K22+K25+K27+K29+K32</f>
        <v>16135.55</v>
      </c>
    </row>
    <row r="15" spans="1:11" ht="24" customHeight="1" x14ac:dyDescent="0.2">
      <c r="A15" s="2" t="s">
        <v>36</v>
      </c>
      <c r="B15" s="2" t="s">
        <v>37</v>
      </c>
      <c r="C15" s="2"/>
      <c r="D15" s="3"/>
      <c r="E15" s="2"/>
      <c r="F15" s="102"/>
      <c r="G15" s="102"/>
      <c r="H15" s="116"/>
      <c r="I15" s="2"/>
      <c r="J15" s="2"/>
      <c r="K15" s="4">
        <f>SUM(K16:K17)</f>
        <v>256.88</v>
      </c>
    </row>
    <row r="16" spans="1:11" ht="24" customHeight="1" x14ac:dyDescent="0.2">
      <c r="A16" s="5" t="s">
        <v>38</v>
      </c>
      <c r="B16" s="5" t="s">
        <v>39</v>
      </c>
      <c r="C16" s="6" t="s">
        <v>26</v>
      </c>
      <c r="D16" s="7">
        <v>52</v>
      </c>
      <c r="E16" s="8">
        <v>1.42</v>
      </c>
      <c r="F16" s="103">
        <v>1.27</v>
      </c>
      <c r="G16" s="103">
        <v>0.5</v>
      </c>
      <c r="H16" s="117">
        <f>TRUNC(E16 * (1 + 25.01 / 100), 2)</f>
        <v>1.77</v>
      </c>
      <c r="I16" s="8">
        <f>TRUNC(D16 * F16, 2)</f>
        <v>66.040000000000006</v>
      </c>
      <c r="J16" s="8">
        <f>K16 - I16</f>
        <v>26</v>
      </c>
      <c r="K16" s="8">
        <f>TRUNC(D16 * H16, 2)</f>
        <v>92.04</v>
      </c>
    </row>
    <row r="17" spans="1:11" ht="36" customHeight="1" x14ac:dyDescent="0.2">
      <c r="A17" s="5" t="s">
        <v>40</v>
      </c>
      <c r="B17" s="5" t="s">
        <v>41</v>
      </c>
      <c r="C17" s="6" t="s">
        <v>26</v>
      </c>
      <c r="D17" s="7">
        <v>52</v>
      </c>
      <c r="E17" s="8">
        <v>2.54</v>
      </c>
      <c r="F17" s="103">
        <v>2.2999999999999998</v>
      </c>
      <c r="G17" s="103">
        <v>0.87</v>
      </c>
      <c r="H17" s="117">
        <f>TRUNC(E17 * (1 + 25.01 / 100), 2)</f>
        <v>3.17</v>
      </c>
      <c r="I17" s="8">
        <f>TRUNC(D17 * F17, 2)</f>
        <v>119.6</v>
      </c>
      <c r="J17" s="8">
        <f>K17 - I17</f>
        <v>45.240000000000009</v>
      </c>
      <c r="K17" s="8">
        <f>TRUNC(D17 * H17, 2)</f>
        <v>164.84</v>
      </c>
    </row>
    <row r="18" spans="1:11" ht="24" customHeight="1" x14ac:dyDescent="0.2">
      <c r="A18" s="2" t="s">
        <v>42</v>
      </c>
      <c r="B18" s="2" t="s">
        <v>43</v>
      </c>
      <c r="C18" s="2"/>
      <c r="D18" s="3"/>
      <c r="E18" s="2"/>
      <c r="F18" s="102"/>
      <c r="G18" s="102"/>
      <c r="H18" s="116"/>
      <c r="I18" s="2"/>
      <c r="J18" s="2"/>
      <c r="K18" s="4">
        <f>SUM(K19:K21)</f>
        <v>3719.71</v>
      </c>
    </row>
    <row r="19" spans="1:11" ht="24" customHeight="1" x14ac:dyDescent="0.2">
      <c r="A19" s="5" t="s">
        <v>44</v>
      </c>
      <c r="B19" s="5" t="s">
        <v>45</v>
      </c>
      <c r="C19" s="6" t="s">
        <v>46</v>
      </c>
      <c r="D19" s="7">
        <v>135</v>
      </c>
      <c r="E19" s="8">
        <v>14.13</v>
      </c>
      <c r="F19" s="103">
        <v>2.1</v>
      </c>
      <c r="G19" s="103">
        <v>15.56</v>
      </c>
      <c r="H19" s="117">
        <f>TRUNC(E19 * (1 + 25.01 / 100), 2)</f>
        <v>17.66</v>
      </c>
      <c r="I19" s="8">
        <f>TRUNC(D19 * F19, 2)</f>
        <v>283.5</v>
      </c>
      <c r="J19" s="8">
        <f>K19 - I19</f>
        <v>2100.6</v>
      </c>
      <c r="K19" s="8">
        <f>TRUNC(D19 * H19, 2)</f>
        <v>2384.1</v>
      </c>
    </row>
    <row r="20" spans="1:11" ht="24" customHeight="1" x14ac:dyDescent="0.2">
      <c r="A20" s="5" t="s">
        <v>47</v>
      </c>
      <c r="B20" s="5" t="s">
        <v>48</v>
      </c>
      <c r="C20" s="6" t="s">
        <v>49</v>
      </c>
      <c r="D20" s="7">
        <v>4.45</v>
      </c>
      <c r="E20" s="8">
        <v>205.65</v>
      </c>
      <c r="F20" s="103">
        <v>168.49</v>
      </c>
      <c r="G20" s="103">
        <v>88.59</v>
      </c>
      <c r="H20" s="117">
        <f>TRUNC(E20 * (1 + 25.01 / 100), 2)</f>
        <v>257.08</v>
      </c>
      <c r="I20" s="8">
        <f>TRUNC(D20 * F20, 2)</f>
        <v>749.78</v>
      </c>
      <c r="J20" s="8">
        <f>K20 - I20</f>
        <v>394.22</v>
      </c>
      <c r="K20" s="8">
        <f>TRUNC(D20 * H20, 2)</f>
        <v>1144</v>
      </c>
    </row>
    <row r="21" spans="1:11" ht="24" customHeight="1" x14ac:dyDescent="0.2">
      <c r="A21" s="5" t="s">
        <v>50</v>
      </c>
      <c r="B21" s="5" t="s">
        <v>51</v>
      </c>
      <c r="C21" s="6" t="s">
        <v>26</v>
      </c>
      <c r="D21" s="7">
        <v>21.7</v>
      </c>
      <c r="E21" s="8">
        <v>7.07</v>
      </c>
      <c r="F21" s="103">
        <v>5.84</v>
      </c>
      <c r="G21" s="103">
        <v>2.99</v>
      </c>
      <c r="H21" s="117">
        <f>TRUNC(E21 * (1 + 25.01 / 100), 2)</f>
        <v>8.83</v>
      </c>
      <c r="I21" s="8">
        <f>TRUNC(D21 * F21, 2)</f>
        <v>126.72</v>
      </c>
      <c r="J21" s="8">
        <f>K21 - I21</f>
        <v>64.890000000000015</v>
      </c>
      <c r="K21" s="8">
        <f>TRUNC(D21 * H21, 2)</f>
        <v>191.61</v>
      </c>
    </row>
    <row r="22" spans="1:11" ht="24" customHeight="1" x14ac:dyDescent="0.2">
      <c r="A22" s="2" t="s">
        <v>52</v>
      </c>
      <c r="B22" s="2" t="s">
        <v>53</v>
      </c>
      <c r="C22" s="2"/>
      <c r="D22" s="3"/>
      <c r="E22" s="2"/>
      <c r="F22" s="102"/>
      <c r="G22" s="102"/>
      <c r="H22" s="116"/>
      <c r="I22" s="2"/>
      <c r="J22" s="2"/>
      <c r="K22" s="4">
        <f>SUM(K23:K24)</f>
        <v>1235.5500000000002</v>
      </c>
    </row>
    <row r="23" spans="1:11" ht="24" customHeight="1" x14ac:dyDescent="0.2">
      <c r="A23" s="5" t="s">
        <v>54</v>
      </c>
      <c r="B23" s="5" t="s">
        <v>55</v>
      </c>
      <c r="C23" s="6" t="s">
        <v>56</v>
      </c>
      <c r="D23" s="7">
        <v>3.17</v>
      </c>
      <c r="E23" s="8">
        <v>41.68</v>
      </c>
      <c r="F23" s="103">
        <v>34.72</v>
      </c>
      <c r="G23" s="103">
        <v>17.38</v>
      </c>
      <c r="H23" s="117">
        <f>TRUNC(E23 * (1 + 25.01 / 100), 2)</f>
        <v>52.1</v>
      </c>
      <c r="I23" s="8">
        <f>TRUNC(D23 * F23, 2)</f>
        <v>110.06</v>
      </c>
      <c r="J23" s="8">
        <f>K23 - I23</f>
        <v>55.09</v>
      </c>
      <c r="K23" s="8">
        <f>TRUNC(D23 * H23, 2)</f>
        <v>165.15</v>
      </c>
    </row>
    <row r="24" spans="1:11" ht="24" customHeight="1" x14ac:dyDescent="0.2">
      <c r="A24" s="5" t="s">
        <v>57</v>
      </c>
      <c r="B24" s="5" t="s">
        <v>58</v>
      </c>
      <c r="C24" s="6" t="s">
        <v>20</v>
      </c>
      <c r="D24" s="7">
        <v>40</v>
      </c>
      <c r="E24" s="8">
        <v>21.41</v>
      </c>
      <c r="F24" s="103">
        <v>19.8</v>
      </c>
      <c r="G24" s="103">
        <v>6.96</v>
      </c>
      <c r="H24" s="117">
        <f>TRUNC(E24 * (1 + 25.01 / 100), 2)</f>
        <v>26.76</v>
      </c>
      <c r="I24" s="8">
        <f>TRUNC(D24 * F24, 2)</f>
        <v>792</v>
      </c>
      <c r="J24" s="8">
        <f>K24 - I24</f>
        <v>278.40000000000009</v>
      </c>
      <c r="K24" s="8">
        <f>TRUNC(D24 * H24, 2)</f>
        <v>1070.4000000000001</v>
      </c>
    </row>
    <row r="25" spans="1:11" ht="24" customHeight="1" x14ac:dyDescent="0.2">
      <c r="A25" s="2" t="s">
        <v>59</v>
      </c>
      <c r="B25" s="2" t="s">
        <v>60</v>
      </c>
      <c r="C25" s="2"/>
      <c r="D25" s="3"/>
      <c r="E25" s="2"/>
      <c r="F25" s="102"/>
      <c r="G25" s="102"/>
      <c r="H25" s="116"/>
      <c r="I25" s="2"/>
      <c r="J25" s="2"/>
      <c r="K25" s="4">
        <f>SUM(K26:K26)</f>
        <v>25.46</v>
      </c>
    </row>
    <row r="26" spans="1:11" ht="24" customHeight="1" x14ac:dyDescent="0.2">
      <c r="A26" s="5" t="s">
        <v>61</v>
      </c>
      <c r="B26" s="5" t="s">
        <v>62</v>
      </c>
      <c r="C26" s="6" t="s">
        <v>29</v>
      </c>
      <c r="D26" s="7">
        <v>2</v>
      </c>
      <c r="E26" s="8">
        <v>10.19</v>
      </c>
      <c r="F26" s="103">
        <v>9.33</v>
      </c>
      <c r="G26" s="103">
        <v>3.4</v>
      </c>
      <c r="H26" s="117">
        <f>TRUNC(E26 * (1 + 25.01 / 100), 2)</f>
        <v>12.73</v>
      </c>
      <c r="I26" s="8">
        <f>TRUNC(D26 * F26, 2)</f>
        <v>18.66</v>
      </c>
      <c r="J26" s="8">
        <f>K26 - I26</f>
        <v>6.8000000000000007</v>
      </c>
      <c r="K26" s="8">
        <f>TRUNC(D26 * H26, 2)</f>
        <v>25.46</v>
      </c>
    </row>
    <row r="27" spans="1:11" ht="24" customHeight="1" x14ac:dyDescent="0.2">
      <c r="A27" s="2" t="s">
        <v>63</v>
      </c>
      <c r="B27" s="2" t="s">
        <v>64</v>
      </c>
      <c r="C27" s="2"/>
      <c r="D27" s="3"/>
      <c r="E27" s="2"/>
      <c r="F27" s="102"/>
      <c r="G27" s="102"/>
      <c r="H27" s="116"/>
      <c r="I27" s="2"/>
      <c r="J27" s="2"/>
      <c r="K27" s="4">
        <f>SUM(K28:K28)</f>
        <v>429.29</v>
      </c>
    </row>
    <row r="28" spans="1:11" ht="36" customHeight="1" x14ac:dyDescent="0.2">
      <c r="A28" s="5" t="s">
        <v>65</v>
      </c>
      <c r="B28" s="5" t="s">
        <v>66</v>
      </c>
      <c r="C28" s="6" t="s">
        <v>56</v>
      </c>
      <c r="D28" s="7">
        <v>1.52</v>
      </c>
      <c r="E28" s="8">
        <v>225.93</v>
      </c>
      <c r="F28" s="103">
        <v>168.49</v>
      </c>
      <c r="G28" s="103">
        <v>113.94</v>
      </c>
      <c r="H28" s="117">
        <f>TRUNC(E28 * (1 + 25.01 / 100), 2)</f>
        <v>282.43</v>
      </c>
      <c r="I28" s="8">
        <f>TRUNC(D28 * F28, 2)</f>
        <v>256.10000000000002</v>
      </c>
      <c r="J28" s="8">
        <f>K28 - I28</f>
        <v>173.19</v>
      </c>
      <c r="K28" s="8">
        <f>TRUNC(D28 * H28, 2)</f>
        <v>429.29</v>
      </c>
    </row>
    <row r="29" spans="1:11" ht="24" customHeight="1" x14ac:dyDescent="0.2">
      <c r="A29" s="2" t="s">
        <v>67</v>
      </c>
      <c r="B29" s="2" t="s">
        <v>68</v>
      </c>
      <c r="C29" s="2"/>
      <c r="D29" s="3"/>
      <c r="E29" s="2"/>
      <c r="F29" s="102"/>
      <c r="G29" s="102"/>
      <c r="H29" s="116"/>
      <c r="I29" s="2"/>
      <c r="J29" s="2"/>
      <c r="K29" s="4">
        <f>SUM(K30:K31)</f>
        <v>3179.53</v>
      </c>
    </row>
    <row r="30" spans="1:11" ht="24" customHeight="1" x14ac:dyDescent="0.2">
      <c r="A30" s="5" t="s">
        <v>69</v>
      </c>
      <c r="B30" s="5" t="s">
        <v>70</v>
      </c>
      <c r="C30" s="6" t="s">
        <v>26</v>
      </c>
      <c r="D30" s="7">
        <v>311.24</v>
      </c>
      <c r="E30" s="8">
        <v>7.38</v>
      </c>
      <c r="F30" s="103">
        <v>5.92</v>
      </c>
      <c r="G30" s="103">
        <v>3.3</v>
      </c>
      <c r="H30" s="117">
        <f>TRUNC(E30 * (1 + 25.01 / 100), 2)</f>
        <v>9.2200000000000006</v>
      </c>
      <c r="I30" s="8">
        <f>TRUNC(D30 * F30, 2)</f>
        <v>1842.54</v>
      </c>
      <c r="J30" s="8">
        <f>K30 - I30</f>
        <v>1027.0900000000001</v>
      </c>
      <c r="K30" s="8">
        <f>TRUNC(D30 * H30, 2)</f>
        <v>2869.63</v>
      </c>
    </row>
    <row r="31" spans="1:11" ht="24" customHeight="1" x14ac:dyDescent="0.2">
      <c r="A31" s="5" t="s">
        <v>71</v>
      </c>
      <c r="B31" s="5" t="s">
        <v>72</v>
      </c>
      <c r="C31" s="6" t="s">
        <v>26</v>
      </c>
      <c r="D31" s="7">
        <v>30</v>
      </c>
      <c r="E31" s="8">
        <v>8.27</v>
      </c>
      <c r="F31" s="103">
        <v>6.5</v>
      </c>
      <c r="G31" s="103">
        <v>3.83</v>
      </c>
      <c r="H31" s="117">
        <f>TRUNC(E31 * (1 + 25.01 / 100), 2)</f>
        <v>10.33</v>
      </c>
      <c r="I31" s="8">
        <f>TRUNC(D31 * F31, 2)</f>
        <v>195</v>
      </c>
      <c r="J31" s="8">
        <f>K31 - I31</f>
        <v>114.89999999999998</v>
      </c>
      <c r="K31" s="8">
        <f>TRUNC(D31 * H31, 2)</f>
        <v>309.89999999999998</v>
      </c>
    </row>
    <row r="32" spans="1:11" ht="24" customHeight="1" x14ac:dyDescent="0.2">
      <c r="A32" s="2" t="s">
        <v>73</v>
      </c>
      <c r="B32" s="2" t="s">
        <v>74</v>
      </c>
      <c r="C32" s="2"/>
      <c r="D32" s="3"/>
      <c r="E32" s="2"/>
      <c r="F32" s="102"/>
      <c r="G32" s="102"/>
      <c r="H32" s="116"/>
      <c r="I32" s="2"/>
      <c r="J32" s="2"/>
      <c r="K32" s="4">
        <f>SUM(K33:K34)</f>
        <v>7289.13</v>
      </c>
    </row>
    <row r="33" spans="1:11" ht="36" customHeight="1" x14ac:dyDescent="0.2">
      <c r="A33" s="5" t="s">
        <v>75</v>
      </c>
      <c r="B33" s="5" t="s">
        <v>76</v>
      </c>
      <c r="C33" s="6" t="s">
        <v>56</v>
      </c>
      <c r="D33" s="7">
        <v>54.2</v>
      </c>
      <c r="E33" s="8">
        <v>74</v>
      </c>
      <c r="F33" s="103">
        <v>63.45</v>
      </c>
      <c r="G33" s="103">
        <v>29.05</v>
      </c>
      <c r="H33" s="117">
        <f>TRUNC(E33 * (1 + 25.01 / 100), 2)</f>
        <v>92.5</v>
      </c>
      <c r="I33" s="8">
        <f>TRUNC(D33 * F33, 2)</f>
        <v>3438.99</v>
      </c>
      <c r="J33" s="8">
        <f>K33 - I33</f>
        <v>1574.5100000000002</v>
      </c>
      <c r="K33" s="8">
        <f>TRUNC(D33 * H33, 2)</f>
        <v>5013.5</v>
      </c>
    </row>
    <row r="34" spans="1:11" ht="24" customHeight="1" x14ac:dyDescent="0.2">
      <c r="A34" s="5" t="s">
        <v>77</v>
      </c>
      <c r="B34" s="5" t="s">
        <v>78</v>
      </c>
      <c r="C34" s="6" t="s">
        <v>56</v>
      </c>
      <c r="D34" s="7">
        <v>66.5</v>
      </c>
      <c r="E34" s="8">
        <v>27.38</v>
      </c>
      <c r="F34" s="103">
        <v>21.46</v>
      </c>
      <c r="G34" s="103">
        <v>12.76</v>
      </c>
      <c r="H34" s="117">
        <f>TRUNC(E34 * (1 + 25.01 / 100), 2)</f>
        <v>34.22</v>
      </c>
      <c r="I34" s="8">
        <f>TRUNC(D34 * F34, 2)</f>
        <v>1427.09</v>
      </c>
      <c r="J34" s="8">
        <f>K34 - I34</f>
        <v>848.54000000000019</v>
      </c>
      <c r="K34" s="8">
        <f>TRUNC(D34 * H34, 2)</f>
        <v>2275.63</v>
      </c>
    </row>
    <row r="35" spans="1:11" ht="24" customHeight="1" x14ac:dyDescent="0.2">
      <c r="A35" s="2" t="s">
        <v>79</v>
      </c>
      <c r="B35" s="2" t="s">
        <v>80</v>
      </c>
      <c r="C35" s="2"/>
      <c r="D35" s="3"/>
      <c r="E35" s="2"/>
      <c r="F35" s="102"/>
      <c r="G35" s="102"/>
      <c r="H35" s="116"/>
      <c r="I35" s="2"/>
      <c r="J35" s="2"/>
      <c r="K35" s="4">
        <f>SUM(K36:K38)</f>
        <v>51247.19</v>
      </c>
    </row>
    <row r="36" spans="1:11" ht="36" customHeight="1" x14ac:dyDescent="0.2">
      <c r="A36" s="5" t="s">
        <v>81</v>
      </c>
      <c r="B36" s="5" t="s">
        <v>82</v>
      </c>
      <c r="C36" s="6" t="s">
        <v>26</v>
      </c>
      <c r="D36" s="7">
        <v>108.52</v>
      </c>
      <c r="E36" s="8">
        <v>211.36</v>
      </c>
      <c r="F36" s="103">
        <v>16.96</v>
      </c>
      <c r="G36" s="103">
        <v>247.26</v>
      </c>
      <c r="H36" s="117">
        <f>TRUNC(E36 * (1 + 25.01 / 100), 2)</f>
        <v>264.22000000000003</v>
      </c>
      <c r="I36" s="8">
        <f>TRUNC(D36 * F36, 2)</f>
        <v>1840.49</v>
      </c>
      <c r="J36" s="8">
        <f>K36 - I36</f>
        <v>26832.66</v>
      </c>
      <c r="K36" s="8">
        <f>TRUNC(D36 * H36, 2)</f>
        <v>28673.15</v>
      </c>
    </row>
    <row r="37" spans="1:11" ht="36" customHeight="1" x14ac:dyDescent="0.2">
      <c r="A37" s="5" t="s">
        <v>83</v>
      </c>
      <c r="B37" s="5" t="s">
        <v>84</v>
      </c>
      <c r="C37" s="6" t="s">
        <v>46</v>
      </c>
      <c r="D37" s="7">
        <v>66</v>
      </c>
      <c r="E37" s="8">
        <v>57.39</v>
      </c>
      <c r="F37" s="103">
        <v>23.04</v>
      </c>
      <c r="G37" s="103">
        <v>48.7</v>
      </c>
      <c r="H37" s="117">
        <f>TRUNC(E37 * (1 + 25.01 / 100), 2)</f>
        <v>71.739999999999995</v>
      </c>
      <c r="I37" s="8">
        <f>TRUNC(D37 * F37, 2)</f>
        <v>1520.64</v>
      </c>
      <c r="J37" s="8">
        <f>K37 - I37</f>
        <v>3214.2</v>
      </c>
      <c r="K37" s="8">
        <f>TRUNC(D37 * H37, 2)</f>
        <v>4734.84</v>
      </c>
    </row>
    <row r="38" spans="1:11" ht="24" customHeight="1" x14ac:dyDescent="0.2">
      <c r="A38" s="5" t="s">
        <v>85</v>
      </c>
      <c r="B38" s="5" t="s">
        <v>86</v>
      </c>
      <c r="C38" s="6" t="s">
        <v>26</v>
      </c>
      <c r="D38" s="7">
        <v>386.13</v>
      </c>
      <c r="E38" s="8">
        <v>36.96</v>
      </c>
      <c r="F38" s="103">
        <v>1.75</v>
      </c>
      <c r="G38" s="103">
        <v>44.45</v>
      </c>
      <c r="H38" s="117">
        <f>TRUNC(E38 * (1 + 25.01 / 100), 2)</f>
        <v>46.2</v>
      </c>
      <c r="I38" s="8">
        <f>TRUNC(D38 * F38, 2)</f>
        <v>675.72</v>
      </c>
      <c r="J38" s="8">
        <f>K38 - I38</f>
        <v>17163.48</v>
      </c>
      <c r="K38" s="8">
        <f>TRUNC(D38 * H38, 2)</f>
        <v>17839.2</v>
      </c>
    </row>
    <row r="39" spans="1:11" ht="24" customHeight="1" x14ac:dyDescent="0.2">
      <c r="A39" s="2" t="s">
        <v>87</v>
      </c>
      <c r="B39" s="2" t="s">
        <v>88</v>
      </c>
      <c r="C39" s="2"/>
      <c r="D39" s="3"/>
      <c r="E39" s="2"/>
      <c r="F39" s="102"/>
      <c r="G39" s="102"/>
      <c r="H39" s="116"/>
      <c r="I39" s="2"/>
      <c r="J39" s="2"/>
      <c r="K39" s="4">
        <f>K40+K43</f>
        <v>1022.56</v>
      </c>
    </row>
    <row r="40" spans="1:11" ht="24" customHeight="1" x14ac:dyDescent="0.2">
      <c r="A40" s="2" t="s">
        <v>89</v>
      </c>
      <c r="B40" s="2" t="s">
        <v>90</v>
      </c>
      <c r="C40" s="2"/>
      <c r="D40" s="3"/>
      <c r="E40" s="2"/>
      <c r="F40" s="102"/>
      <c r="G40" s="102"/>
      <c r="H40" s="116"/>
      <c r="I40" s="2"/>
      <c r="J40" s="2"/>
      <c r="K40" s="4">
        <f>SUM(K41:K42)</f>
        <v>666.89</v>
      </c>
    </row>
    <row r="41" spans="1:11" ht="60" customHeight="1" x14ac:dyDescent="0.2">
      <c r="A41" s="5" t="s">
        <v>91</v>
      </c>
      <c r="B41" s="5" t="s">
        <v>92</v>
      </c>
      <c r="C41" s="6" t="s">
        <v>26</v>
      </c>
      <c r="D41" s="7">
        <v>3.5</v>
      </c>
      <c r="E41" s="8">
        <v>94.44</v>
      </c>
      <c r="F41" s="103">
        <v>46.75</v>
      </c>
      <c r="G41" s="103">
        <v>71.3</v>
      </c>
      <c r="H41" s="117">
        <f>TRUNC(E41 * (1 + 25.01 / 100), 2)</f>
        <v>118.05</v>
      </c>
      <c r="I41" s="8">
        <f>TRUNC(D41 * F41, 2)</f>
        <v>163.62</v>
      </c>
      <c r="J41" s="8">
        <f>K41 - I41</f>
        <v>249.55</v>
      </c>
      <c r="K41" s="8">
        <f>TRUNC(D41 * H41, 2)</f>
        <v>413.17</v>
      </c>
    </row>
    <row r="42" spans="1:11" ht="24" customHeight="1" x14ac:dyDescent="0.2">
      <c r="A42" s="5" t="s">
        <v>93</v>
      </c>
      <c r="B42" s="5" t="s">
        <v>94</v>
      </c>
      <c r="C42" s="6" t="s">
        <v>46</v>
      </c>
      <c r="D42" s="7">
        <v>2</v>
      </c>
      <c r="E42" s="8">
        <v>101.48</v>
      </c>
      <c r="F42" s="103">
        <v>20.65</v>
      </c>
      <c r="G42" s="103">
        <v>106.21</v>
      </c>
      <c r="H42" s="117">
        <f>TRUNC(E42 * (1 + 25.01 / 100), 2)</f>
        <v>126.86</v>
      </c>
      <c r="I42" s="8">
        <f>TRUNC(D42 * F42, 2)</f>
        <v>41.3</v>
      </c>
      <c r="J42" s="8">
        <f>K42 - I42</f>
        <v>212.42000000000002</v>
      </c>
      <c r="K42" s="8">
        <f>TRUNC(D42 * H42, 2)</f>
        <v>253.72</v>
      </c>
    </row>
    <row r="43" spans="1:11" ht="24" customHeight="1" x14ac:dyDescent="0.2">
      <c r="A43" s="2" t="s">
        <v>95</v>
      </c>
      <c r="B43" s="2" t="s">
        <v>96</v>
      </c>
      <c r="C43" s="2"/>
      <c r="D43" s="3"/>
      <c r="E43" s="2"/>
      <c r="F43" s="102"/>
      <c r="G43" s="102"/>
      <c r="H43" s="116"/>
      <c r="I43" s="2"/>
      <c r="J43" s="2"/>
      <c r="K43" s="4">
        <f>SUM(K44:K45)</f>
        <v>355.66999999999996</v>
      </c>
    </row>
    <row r="44" spans="1:11" ht="48" customHeight="1" x14ac:dyDescent="0.2">
      <c r="A44" s="5" t="s">
        <v>97</v>
      </c>
      <c r="B44" s="5" t="s">
        <v>98</v>
      </c>
      <c r="C44" s="6" t="s">
        <v>26</v>
      </c>
      <c r="D44" s="7">
        <v>7</v>
      </c>
      <c r="E44" s="8">
        <v>7.37</v>
      </c>
      <c r="F44" s="103">
        <v>5.22</v>
      </c>
      <c r="G44" s="103">
        <v>3.99</v>
      </c>
      <c r="H44" s="117">
        <f>TRUNC(E44 * (1 + 25.01 / 100), 2)</f>
        <v>9.2100000000000009</v>
      </c>
      <c r="I44" s="8">
        <f>TRUNC(D44 * F44, 2)</f>
        <v>36.54</v>
      </c>
      <c r="J44" s="8">
        <f>K44 - I44</f>
        <v>27.93</v>
      </c>
      <c r="K44" s="8">
        <f>TRUNC(D44 * H44, 2)</f>
        <v>64.47</v>
      </c>
    </row>
    <row r="45" spans="1:11" ht="60" customHeight="1" x14ac:dyDescent="0.2">
      <c r="A45" s="5" t="s">
        <v>99</v>
      </c>
      <c r="B45" s="5" t="s">
        <v>100</v>
      </c>
      <c r="C45" s="6" t="s">
        <v>26</v>
      </c>
      <c r="D45" s="7">
        <v>7</v>
      </c>
      <c r="E45" s="8">
        <v>33.28</v>
      </c>
      <c r="F45" s="103">
        <v>15.35</v>
      </c>
      <c r="G45" s="103">
        <v>26.25</v>
      </c>
      <c r="H45" s="117">
        <f>TRUNC(E45 * (1 + 25.01 / 100), 2)</f>
        <v>41.6</v>
      </c>
      <c r="I45" s="8">
        <f>TRUNC(D45 * F45, 2)</f>
        <v>107.45</v>
      </c>
      <c r="J45" s="8">
        <f>K45 - I45</f>
        <v>183.75</v>
      </c>
      <c r="K45" s="8">
        <f>TRUNC(D45 * H45, 2)</f>
        <v>291.2</v>
      </c>
    </row>
    <row r="46" spans="1:11" ht="24" customHeight="1" x14ac:dyDescent="0.2">
      <c r="A46" s="2" t="s">
        <v>101</v>
      </c>
      <c r="B46" s="2" t="s">
        <v>102</v>
      </c>
      <c r="C46" s="2"/>
      <c r="D46" s="3"/>
      <c r="E46" s="2"/>
      <c r="F46" s="102"/>
      <c r="G46" s="102"/>
      <c r="H46" s="116"/>
      <c r="I46" s="2"/>
      <c r="J46" s="2"/>
      <c r="K46" s="4">
        <f>SUM(K47:K50)</f>
        <v>12165.74</v>
      </c>
    </row>
    <row r="47" spans="1:11" ht="24" customHeight="1" x14ac:dyDescent="0.2">
      <c r="A47" s="5" t="s">
        <v>103</v>
      </c>
      <c r="B47" s="5" t="s">
        <v>104</v>
      </c>
      <c r="C47" s="6" t="s">
        <v>26</v>
      </c>
      <c r="D47" s="7">
        <v>9.6</v>
      </c>
      <c r="E47" s="8">
        <v>674.43</v>
      </c>
      <c r="F47" s="103">
        <v>41.53</v>
      </c>
      <c r="G47" s="103">
        <v>801.57</v>
      </c>
      <c r="H47" s="117">
        <f>TRUNC(E47 * (1 + 25.01 / 100), 2)</f>
        <v>843.1</v>
      </c>
      <c r="I47" s="8">
        <f>TRUNC(D47 * F47, 2)</f>
        <v>398.68</v>
      </c>
      <c r="J47" s="8">
        <f>K47 - I47</f>
        <v>7695.08</v>
      </c>
      <c r="K47" s="8">
        <f>TRUNC(D47 * H47, 2)</f>
        <v>8093.76</v>
      </c>
    </row>
    <row r="48" spans="1:11" ht="36" customHeight="1" x14ac:dyDescent="0.2">
      <c r="A48" s="5" t="s">
        <v>105</v>
      </c>
      <c r="B48" s="5" t="s">
        <v>106</v>
      </c>
      <c r="C48" s="6" t="s">
        <v>29</v>
      </c>
      <c r="D48" s="7">
        <v>1</v>
      </c>
      <c r="E48" s="8">
        <v>1012.87</v>
      </c>
      <c r="F48" s="103">
        <v>152.38</v>
      </c>
      <c r="G48" s="103">
        <v>1113.8</v>
      </c>
      <c r="H48" s="117">
        <f>TRUNC(E48 * (1 + 25.01 / 100), 2)</f>
        <v>1266.18</v>
      </c>
      <c r="I48" s="8">
        <f>TRUNC(D48 * F48, 2)</f>
        <v>152.38</v>
      </c>
      <c r="J48" s="8">
        <f>K48 - I48</f>
        <v>1113.8000000000002</v>
      </c>
      <c r="K48" s="8">
        <f>TRUNC(D48 * H48, 2)</f>
        <v>1266.18</v>
      </c>
    </row>
    <row r="49" spans="1:11" ht="24" customHeight="1" x14ac:dyDescent="0.2">
      <c r="A49" s="5" t="s">
        <v>107</v>
      </c>
      <c r="B49" s="5" t="s">
        <v>108</v>
      </c>
      <c r="C49" s="6" t="s">
        <v>26</v>
      </c>
      <c r="D49" s="7">
        <v>3.36</v>
      </c>
      <c r="E49" s="8">
        <v>545.83000000000004</v>
      </c>
      <c r="F49" s="103">
        <v>89.27</v>
      </c>
      <c r="G49" s="103">
        <v>593.07000000000005</v>
      </c>
      <c r="H49" s="117">
        <f>TRUNC(E49 * (1 + 25.01 / 100), 2)</f>
        <v>682.34</v>
      </c>
      <c r="I49" s="8">
        <f>TRUNC(D49 * F49, 2)</f>
        <v>299.94</v>
      </c>
      <c r="J49" s="8">
        <f>K49 - I49</f>
        <v>1992.7199999999998</v>
      </c>
      <c r="K49" s="8">
        <f>TRUNC(D49 * H49, 2)</f>
        <v>2292.66</v>
      </c>
    </row>
    <row r="50" spans="1:11" ht="36" customHeight="1" x14ac:dyDescent="0.2">
      <c r="A50" s="5" t="s">
        <v>109</v>
      </c>
      <c r="B50" s="5" t="s">
        <v>110</v>
      </c>
      <c r="C50" s="6" t="s">
        <v>29</v>
      </c>
      <c r="D50" s="7">
        <v>2</v>
      </c>
      <c r="E50" s="8">
        <v>205.24</v>
      </c>
      <c r="F50" s="103">
        <v>25.22</v>
      </c>
      <c r="G50" s="103">
        <v>231.35</v>
      </c>
      <c r="H50" s="117">
        <f>TRUNC(E50 * (1 + 25.01 / 100), 2)</f>
        <v>256.57</v>
      </c>
      <c r="I50" s="8">
        <f>TRUNC(D50 * F50, 2)</f>
        <v>50.44</v>
      </c>
      <c r="J50" s="8">
        <f>K50 - I50</f>
        <v>462.7</v>
      </c>
      <c r="K50" s="8">
        <f>TRUNC(D50 * H50, 2)</f>
        <v>513.14</v>
      </c>
    </row>
    <row r="51" spans="1:11" ht="24" customHeight="1" x14ac:dyDescent="0.2">
      <c r="A51" s="2" t="s">
        <v>111</v>
      </c>
      <c r="B51" s="2" t="s">
        <v>112</v>
      </c>
      <c r="C51" s="2"/>
      <c r="D51" s="3"/>
      <c r="E51" s="2"/>
      <c r="F51" s="102"/>
      <c r="G51" s="102"/>
      <c r="H51" s="116"/>
      <c r="I51" s="2"/>
      <c r="J51" s="2"/>
      <c r="K51" s="4">
        <f>K52+K63</f>
        <v>535585.85000000009</v>
      </c>
    </row>
    <row r="52" spans="1:11" ht="24" customHeight="1" x14ac:dyDescent="0.2">
      <c r="A52" s="2" t="s">
        <v>113</v>
      </c>
      <c r="B52" s="2" t="s">
        <v>114</v>
      </c>
      <c r="C52" s="2"/>
      <c r="D52" s="3"/>
      <c r="E52" s="2"/>
      <c r="F52" s="102"/>
      <c r="G52" s="102"/>
      <c r="H52" s="116"/>
      <c r="I52" s="2"/>
      <c r="J52" s="2"/>
      <c r="K52" s="4">
        <f>SUM(K53:K62)</f>
        <v>471617.31000000006</v>
      </c>
    </row>
    <row r="53" spans="1:11" ht="48" customHeight="1" x14ac:dyDescent="0.2">
      <c r="A53" s="5" t="s">
        <v>115</v>
      </c>
      <c r="B53" s="5" t="s">
        <v>116</v>
      </c>
      <c r="C53" s="6" t="s">
        <v>117</v>
      </c>
      <c r="D53" s="7">
        <v>12556.95</v>
      </c>
      <c r="E53" s="8">
        <v>16.75</v>
      </c>
      <c r="F53" s="103">
        <v>2.4900000000000002</v>
      </c>
      <c r="G53" s="103">
        <v>18.440000000000001</v>
      </c>
      <c r="H53" s="117">
        <f t="shared" ref="H53:H62" si="4">TRUNC(E53 * (1 + 25.01 / 100), 2)</f>
        <v>20.93</v>
      </c>
      <c r="I53" s="8">
        <f t="shared" ref="I53:I62" si="5">TRUNC(D53 * F53, 2)</f>
        <v>31266.799999999999</v>
      </c>
      <c r="J53" s="8">
        <f t="shared" ref="J53:J62" si="6">K53 - I53</f>
        <v>231550.16000000003</v>
      </c>
      <c r="K53" s="8">
        <f t="shared" ref="K53:K62" si="7">TRUNC(D53 * H53, 2)</f>
        <v>262816.96000000002</v>
      </c>
    </row>
    <row r="54" spans="1:11" ht="24" customHeight="1" x14ac:dyDescent="0.2">
      <c r="A54" s="5" t="s">
        <v>118</v>
      </c>
      <c r="B54" s="5" t="s">
        <v>119</v>
      </c>
      <c r="C54" s="6" t="s">
        <v>117</v>
      </c>
      <c r="D54" s="7">
        <v>420.44</v>
      </c>
      <c r="E54" s="8">
        <v>13.4</v>
      </c>
      <c r="F54" s="103">
        <v>2.27</v>
      </c>
      <c r="G54" s="103">
        <v>14.48</v>
      </c>
      <c r="H54" s="117">
        <f t="shared" si="4"/>
        <v>16.75</v>
      </c>
      <c r="I54" s="8">
        <f t="shared" si="5"/>
        <v>954.39</v>
      </c>
      <c r="J54" s="8">
        <f t="shared" si="6"/>
        <v>6087.98</v>
      </c>
      <c r="K54" s="8">
        <f t="shared" si="7"/>
        <v>7042.37</v>
      </c>
    </row>
    <row r="55" spans="1:11" ht="48" customHeight="1" x14ac:dyDescent="0.2">
      <c r="A55" s="5" t="s">
        <v>120</v>
      </c>
      <c r="B55" s="5" t="s">
        <v>121</v>
      </c>
      <c r="C55" s="6" t="s">
        <v>26</v>
      </c>
      <c r="D55" s="7">
        <v>350</v>
      </c>
      <c r="E55" s="8">
        <v>324.60000000000002</v>
      </c>
      <c r="F55" s="103">
        <v>29.79</v>
      </c>
      <c r="G55" s="103">
        <v>375.99</v>
      </c>
      <c r="H55" s="117">
        <f t="shared" si="4"/>
        <v>405.78</v>
      </c>
      <c r="I55" s="8">
        <f t="shared" si="5"/>
        <v>10426.5</v>
      </c>
      <c r="J55" s="8">
        <f t="shared" si="6"/>
        <v>131596.5</v>
      </c>
      <c r="K55" s="8">
        <f t="shared" si="7"/>
        <v>142023</v>
      </c>
    </row>
    <row r="56" spans="1:11" ht="48" customHeight="1" x14ac:dyDescent="0.2">
      <c r="A56" s="5" t="s">
        <v>122</v>
      </c>
      <c r="B56" s="5" t="s">
        <v>123</v>
      </c>
      <c r="C56" s="6" t="s">
        <v>26</v>
      </c>
      <c r="D56" s="7">
        <v>3.15</v>
      </c>
      <c r="E56" s="8">
        <v>19.149999999999999</v>
      </c>
      <c r="F56" s="103">
        <v>16.39</v>
      </c>
      <c r="G56" s="103">
        <v>7.54</v>
      </c>
      <c r="H56" s="117">
        <f t="shared" si="4"/>
        <v>23.93</v>
      </c>
      <c r="I56" s="8">
        <f t="shared" si="5"/>
        <v>51.62</v>
      </c>
      <c r="J56" s="8">
        <f t="shared" si="6"/>
        <v>23.750000000000007</v>
      </c>
      <c r="K56" s="8">
        <f t="shared" si="7"/>
        <v>75.37</v>
      </c>
    </row>
    <row r="57" spans="1:11" ht="24" customHeight="1" x14ac:dyDescent="0.2">
      <c r="A57" s="5" t="s">
        <v>124</v>
      </c>
      <c r="B57" s="5" t="s">
        <v>125</v>
      </c>
      <c r="C57" s="6" t="s">
        <v>29</v>
      </c>
      <c r="D57" s="7">
        <v>575</v>
      </c>
      <c r="E57" s="8">
        <v>16.78</v>
      </c>
      <c r="F57" s="103">
        <v>1.21</v>
      </c>
      <c r="G57" s="103">
        <v>19.760000000000002</v>
      </c>
      <c r="H57" s="117">
        <f t="shared" si="4"/>
        <v>20.97</v>
      </c>
      <c r="I57" s="8">
        <f t="shared" si="5"/>
        <v>695.75</v>
      </c>
      <c r="J57" s="8">
        <f t="shared" si="6"/>
        <v>11362</v>
      </c>
      <c r="K57" s="8">
        <f t="shared" si="7"/>
        <v>12057.75</v>
      </c>
    </row>
    <row r="58" spans="1:11" ht="60" customHeight="1" x14ac:dyDescent="0.2">
      <c r="A58" s="5" t="s">
        <v>126</v>
      </c>
      <c r="B58" s="5" t="s">
        <v>127</v>
      </c>
      <c r="C58" s="6" t="s">
        <v>46</v>
      </c>
      <c r="D58" s="7">
        <v>66</v>
      </c>
      <c r="E58" s="8">
        <v>60.71</v>
      </c>
      <c r="F58" s="103">
        <v>6.98</v>
      </c>
      <c r="G58" s="103">
        <v>68.91</v>
      </c>
      <c r="H58" s="117">
        <f t="shared" si="4"/>
        <v>75.89</v>
      </c>
      <c r="I58" s="8">
        <f t="shared" si="5"/>
        <v>460.68</v>
      </c>
      <c r="J58" s="8">
        <f t="shared" si="6"/>
        <v>4548.0599999999995</v>
      </c>
      <c r="K58" s="8">
        <f t="shared" si="7"/>
        <v>5008.74</v>
      </c>
    </row>
    <row r="59" spans="1:11" ht="24" customHeight="1" x14ac:dyDescent="0.2">
      <c r="A59" s="5" t="s">
        <v>128</v>
      </c>
      <c r="B59" s="5" t="s">
        <v>129</v>
      </c>
      <c r="C59" s="6" t="s">
        <v>26</v>
      </c>
      <c r="D59" s="7">
        <v>14.53</v>
      </c>
      <c r="E59" s="8">
        <v>673.26</v>
      </c>
      <c r="F59" s="103">
        <v>32.81</v>
      </c>
      <c r="G59" s="103">
        <v>808.83</v>
      </c>
      <c r="H59" s="117">
        <f t="shared" si="4"/>
        <v>841.64</v>
      </c>
      <c r="I59" s="8">
        <f t="shared" si="5"/>
        <v>476.72</v>
      </c>
      <c r="J59" s="8">
        <f t="shared" si="6"/>
        <v>11752.300000000001</v>
      </c>
      <c r="K59" s="8">
        <f t="shared" si="7"/>
        <v>12229.02</v>
      </c>
    </row>
    <row r="60" spans="1:11" ht="60" customHeight="1" x14ac:dyDescent="0.2">
      <c r="A60" s="5" t="s">
        <v>130</v>
      </c>
      <c r="B60" s="5" t="s">
        <v>131</v>
      </c>
      <c r="C60" s="6" t="s">
        <v>46</v>
      </c>
      <c r="D60" s="7">
        <v>24.6</v>
      </c>
      <c r="E60" s="8">
        <v>476.07</v>
      </c>
      <c r="F60" s="103">
        <v>175.59</v>
      </c>
      <c r="G60" s="103">
        <v>419.54</v>
      </c>
      <c r="H60" s="117">
        <f t="shared" si="4"/>
        <v>595.13</v>
      </c>
      <c r="I60" s="8">
        <f t="shared" si="5"/>
        <v>4319.51</v>
      </c>
      <c r="J60" s="8">
        <f t="shared" si="6"/>
        <v>10320.68</v>
      </c>
      <c r="K60" s="8">
        <f t="shared" si="7"/>
        <v>14640.19</v>
      </c>
    </row>
    <row r="61" spans="1:11" ht="24" customHeight="1" x14ac:dyDescent="0.2">
      <c r="A61" s="5" t="s">
        <v>132</v>
      </c>
      <c r="B61" s="5" t="s">
        <v>133</v>
      </c>
      <c r="C61" s="6" t="s">
        <v>46</v>
      </c>
      <c r="D61" s="7">
        <v>18.100000000000001</v>
      </c>
      <c r="E61" s="8">
        <v>105.49</v>
      </c>
      <c r="F61" s="103">
        <v>28.78</v>
      </c>
      <c r="G61" s="103">
        <v>103.09</v>
      </c>
      <c r="H61" s="117">
        <f t="shared" si="4"/>
        <v>131.87</v>
      </c>
      <c r="I61" s="8">
        <f t="shared" si="5"/>
        <v>520.91</v>
      </c>
      <c r="J61" s="8">
        <f t="shared" si="6"/>
        <v>1865.9300000000003</v>
      </c>
      <c r="K61" s="8">
        <f t="shared" si="7"/>
        <v>2386.84</v>
      </c>
    </row>
    <row r="62" spans="1:11" ht="24" customHeight="1" x14ac:dyDescent="0.2">
      <c r="A62" s="5" t="s">
        <v>134</v>
      </c>
      <c r="B62" s="5" t="s">
        <v>135</v>
      </c>
      <c r="C62" s="6" t="s">
        <v>26</v>
      </c>
      <c r="D62" s="7">
        <v>50.34</v>
      </c>
      <c r="E62" s="8">
        <v>211.94</v>
      </c>
      <c r="F62" s="103">
        <v>50.05</v>
      </c>
      <c r="G62" s="103">
        <v>214.89</v>
      </c>
      <c r="H62" s="117">
        <f t="shared" si="4"/>
        <v>264.94</v>
      </c>
      <c r="I62" s="8">
        <f t="shared" si="5"/>
        <v>2519.5100000000002</v>
      </c>
      <c r="J62" s="8">
        <f t="shared" si="6"/>
        <v>10817.56</v>
      </c>
      <c r="K62" s="8">
        <f t="shared" si="7"/>
        <v>13337.07</v>
      </c>
    </row>
    <row r="63" spans="1:11" ht="24" customHeight="1" x14ac:dyDescent="0.2">
      <c r="A63" s="2" t="s">
        <v>136</v>
      </c>
      <c r="B63" s="2" t="s">
        <v>137</v>
      </c>
      <c r="C63" s="2"/>
      <c r="D63" s="3"/>
      <c r="E63" s="2"/>
      <c r="F63" s="102"/>
      <c r="G63" s="102"/>
      <c r="H63" s="116"/>
      <c r="I63" s="2"/>
      <c r="J63" s="2"/>
      <c r="K63" s="4">
        <f>SUM(K64:K74)</f>
        <v>63968.54</v>
      </c>
    </row>
    <row r="64" spans="1:11" ht="36" customHeight="1" x14ac:dyDescent="0.2">
      <c r="A64" s="5" t="s">
        <v>138</v>
      </c>
      <c r="B64" s="5" t="s">
        <v>139</v>
      </c>
      <c r="C64" s="6" t="s">
        <v>46</v>
      </c>
      <c r="D64" s="7">
        <v>350</v>
      </c>
      <c r="E64" s="8">
        <v>51.58</v>
      </c>
      <c r="F64" s="103">
        <v>22.09</v>
      </c>
      <c r="G64" s="103">
        <v>42.39</v>
      </c>
      <c r="H64" s="117">
        <f t="shared" ref="H64:H74" si="8">TRUNC(E64 * (1 + 25.01 / 100), 2)</f>
        <v>64.48</v>
      </c>
      <c r="I64" s="8">
        <f t="shared" ref="I64:I74" si="9">TRUNC(D64 * F64, 2)</f>
        <v>7731.5</v>
      </c>
      <c r="J64" s="8">
        <f t="shared" ref="J64:J74" si="10">K64 - I64</f>
        <v>14836.5</v>
      </c>
      <c r="K64" s="8">
        <f t="shared" ref="K64:K74" si="11">TRUNC(D64 * H64, 2)</f>
        <v>22568</v>
      </c>
    </row>
    <row r="65" spans="1:11" ht="24" customHeight="1" x14ac:dyDescent="0.2">
      <c r="A65" s="5" t="s">
        <v>140</v>
      </c>
      <c r="B65" s="5" t="s">
        <v>45</v>
      </c>
      <c r="C65" s="6" t="s">
        <v>46</v>
      </c>
      <c r="D65" s="7">
        <v>319</v>
      </c>
      <c r="E65" s="8">
        <v>14.13</v>
      </c>
      <c r="F65" s="103">
        <v>2.1</v>
      </c>
      <c r="G65" s="103">
        <v>15.56</v>
      </c>
      <c r="H65" s="117">
        <f t="shared" si="8"/>
        <v>17.66</v>
      </c>
      <c r="I65" s="8">
        <f t="shared" si="9"/>
        <v>669.9</v>
      </c>
      <c r="J65" s="8">
        <f t="shared" si="10"/>
        <v>4963.6400000000003</v>
      </c>
      <c r="K65" s="8">
        <f t="shared" si="11"/>
        <v>5633.54</v>
      </c>
    </row>
    <row r="66" spans="1:11" ht="36" customHeight="1" x14ac:dyDescent="0.2">
      <c r="A66" s="5" t="s">
        <v>141</v>
      </c>
      <c r="B66" s="5" t="s">
        <v>142</v>
      </c>
      <c r="C66" s="6" t="s">
        <v>26</v>
      </c>
      <c r="D66" s="7">
        <v>33.28</v>
      </c>
      <c r="E66" s="8">
        <v>16.63</v>
      </c>
      <c r="F66" s="103">
        <v>6.28</v>
      </c>
      <c r="G66" s="103">
        <v>14.5</v>
      </c>
      <c r="H66" s="117">
        <f t="shared" si="8"/>
        <v>20.78</v>
      </c>
      <c r="I66" s="8">
        <f t="shared" si="9"/>
        <v>208.99</v>
      </c>
      <c r="J66" s="8">
        <f t="shared" si="10"/>
        <v>482.55999999999995</v>
      </c>
      <c r="K66" s="8">
        <f t="shared" si="11"/>
        <v>691.55</v>
      </c>
    </row>
    <row r="67" spans="1:11" ht="36" customHeight="1" x14ac:dyDescent="0.2">
      <c r="A67" s="5" t="s">
        <v>143</v>
      </c>
      <c r="B67" s="5" t="s">
        <v>144</v>
      </c>
      <c r="C67" s="6" t="s">
        <v>46</v>
      </c>
      <c r="D67" s="7">
        <v>4</v>
      </c>
      <c r="E67" s="8">
        <v>98.77</v>
      </c>
      <c r="F67" s="103">
        <v>44.32</v>
      </c>
      <c r="G67" s="103">
        <v>79.150000000000006</v>
      </c>
      <c r="H67" s="117">
        <f t="shared" si="8"/>
        <v>123.47</v>
      </c>
      <c r="I67" s="8">
        <f t="shared" si="9"/>
        <v>177.28</v>
      </c>
      <c r="J67" s="8">
        <f t="shared" si="10"/>
        <v>316.60000000000002</v>
      </c>
      <c r="K67" s="8">
        <f t="shared" si="11"/>
        <v>493.88</v>
      </c>
    </row>
    <row r="68" spans="1:11" ht="36" customHeight="1" x14ac:dyDescent="0.2">
      <c r="A68" s="5" t="s">
        <v>145</v>
      </c>
      <c r="B68" s="5" t="s">
        <v>146</v>
      </c>
      <c r="C68" s="6" t="s">
        <v>26</v>
      </c>
      <c r="D68" s="7">
        <v>58.24</v>
      </c>
      <c r="E68" s="8">
        <v>197.54</v>
      </c>
      <c r="F68" s="103">
        <v>86.61</v>
      </c>
      <c r="G68" s="103">
        <v>160.33000000000001</v>
      </c>
      <c r="H68" s="117">
        <f t="shared" si="8"/>
        <v>246.94</v>
      </c>
      <c r="I68" s="8">
        <f t="shared" si="9"/>
        <v>5044.16</v>
      </c>
      <c r="J68" s="8">
        <f t="shared" si="10"/>
        <v>9337.6200000000008</v>
      </c>
      <c r="K68" s="8">
        <f t="shared" si="11"/>
        <v>14381.78</v>
      </c>
    </row>
    <row r="69" spans="1:11" ht="24" customHeight="1" x14ac:dyDescent="0.2">
      <c r="A69" s="5" t="s">
        <v>147</v>
      </c>
      <c r="B69" s="5" t="s">
        <v>148</v>
      </c>
      <c r="C69" s="6" t="s">
        <v>117</v>
      </c>
      <c r="D69" s="7">
        <v>60.9</v>
      </c>
      <c r="E69" s="8">
        <v>17.41</v>
      </c>
      <c r="F69" s="103">
        <v>6.28</v>
      </c>
      <c r="G69" s="103">
        <v>15.48</v>
      </c>
      <c r="H69" s="117">
        <f t="shared" si="8"/>
        <v>21.76</v>
      </c>
      <c r="I69" s="8">
        <f t="shared" si="9"/>
        <v>382.45</v>
      </c>
      <c r="J69" s="8">
        <f t="shared" si="10"/>
        <v>942.73</v>
      </c>
      <c r="K69" s="8">
        <f t="shared" si="11"/>
        <v>1325.18</v>
      </c>
    </row>
    <row r="70" spans="1:11" ht="24" customHeight="1" x14ac:dyDescent="0.2">
      <c r="A70" s="5" t="s">
        <v>149</v>
      </c>
      <c r="B70" s="5" t="s">
        <v>150</v>
      </c>
      <c r="C70" s="6" t="s">
        <v>117</v>
      </c>
      <c r="D70" s="7">
        <v>8.8000000000000007</v>
      </c>
      <c r="E70" s="8">
        <v>16.34</v>
      </c>
      <c r="F70" s="103">
        <v>4.49</v>
      </c>
      <c r="G70" s="103">
        <v>15.93</v>
      </c>
      <c r="H70" s="117">
        <f t="shared" si="8"/>
        <v>20.420000000000002</v>
      </c>
      <c r="I70" s="8">
        <f t="shared" si="9"/>
        <v>39.51</v>
      </c>
      <c r="J70" s="8">
        <f t="shared" si="10"/>
        <v>140.18</v>
      </c>
      <c r="K70" s="8">
        <f t="shared" si="11"/>
        <v>179.69</v>
      </c>
    </row>
    <row r="71" spans="1:11" ht="24" customHeight="1" x14ac:dyDescent="0.2">
      <c r="A71" s="5" t="s">
        <v>151</v>
      </c>
      <c r="B71" s="5" t="s">
        <v>152</v>
      </c>
      <c r="C71" s="6" t="s">
        <v>117</v>
      </c>
      <c r="D71" s="7">
        <v>364.6</v>
      </c>
      <c r="E71" s="8">
        <v>13.67</v>
      </c>
      <c r="F71" s="103">
        <v>2.37</v>
      </c>
      <c r="G71" s="103">
        <v>14.71</v>
      </c>
      <c r="H71" s="117">
        <f t="shared" si="8"/>
        <v>17.079999999999998</v>
      </c>
      <c r="I71" s="8">
        <f t="shared" si="9"/>
        <v>864.1</v>
      </c>
      <c r="J71" s="8">
        <f t="shared" si="10"/>
        <v>5363.2599999999993</v>
      </c>
      <c r="K71" s="8">
        <f t="shared" si="11"/>
        <v>6227.36</v>
      </c>
    </row>
    <row r="72" spans="1:11" ht="24" customHeight="1" x14ac:dyDescent="0.2">
      <c r="A72" s="5" t="s">
        <v>153</v>
      </c>
      <c r="B72" s="5" t="s">
        <v>154</v>
      </c>
      <c r="C72" s="6" t="s">
        <v>117</v>
      </c>
      <c r="D72" s="7">
        <v>184</v>
      </c>
      <c r="E72" s="8">
        <v>11.56</v>
      </c>
      <c r="F72" s="103">
        <v>1.76</v>
      </c>
      <c r="G72" s="103">
        <v>12.69</v>
      </c>
      <c r="H72" s="117">
        <f t="shared" si="8"/>
        <v>14.45</v>
      </c>
      <c r="I72" s="8">
        <f t="shared" si="9"/>
        <v>323.83999999999997</v>
      </c>
      <c r="J72" s="8">
        <f t="shared" si="10"/>
        <v>2334.96</v>
      </c>
      <c r="K72" s="8">
        <f t="shared" si="11"/>
        <v>2658.8</v>
      </c>
    </row>
    <row r="73" spans="1:11" ht="36" customHeight="1" x14ac:dyDescent="0.2">
      <c r="A73" s="9" t="s">
        <v>155</v>
      </c>
      <c r="B73" s="9" t="s">
        <v>156</v>
      </c>
      <c r="C73" s="10" t="s">
        <v>56</v>
      </c>
      <c r="D73" s="11">
        <v>14.77</v>
      </c>
      <c r="E73" s="12">
        <v>501.24</v>
      </c>
      <c r="F73" s="104">
        <v>0</v>
      </c>
      <c r="G73" s="104">
        <v>626.6</v>
      </c>
      <c r="H73" s="118">
        <f t="shared" si="8"/>
        <v>626.6</v>
      </c>
      <c r="I73" s="12">
        <f t="shared" si="9"/>
        <v>0</v>
      </c>
      <c r="J73" s="12">
        <f t="shared" si="10"/>
        <v>9254.8799999999992</v>
      </c>
      <c r="K73" s="12">
        <f t="shared" si="11"/>
        <v>9254.8799999999992</v>
      </c>
    </row>
    <row r="74" spans="1:11" ht="24" customHeight="1" x14ac:dyDescent="0.2">
      <c r="A74" s="5" t="s">
        <v>157</v>
      </c>
      <c r="B74" s="5" t="s">
        <v>158</v>
      </c>
      <c r="C74" s="6" t="s">
        <v>29</v>
      </c>
      <c r="D74" s="7">
        <v>4</v>
      </c>
      <c r="E74" s="8">
        <v>110.77</v>
      </c>
      <c r="F74" s="103">
        <v>127.54</v>
      </c>
      <c r="G74" s="103">
        <v>10.93</v>
      </c>
      <c r="H74" s="117">
        <f t="shared" si="8"/>
        <v>138.47</v>
      </c>
      <c r="I74" s="8">
        <f t="shared" si="9"/>
        <v>510.16</v>
      </c>
      <c r="J74" s="8">
        <f t="shared" si="10"/>
        <v>43.71999999999997</v>
      </c>
      <c r="K74" s="8">
        <f t="shared" si="11"/>
        <v>553.88</v>
      </c>
    </row>
    <row r="75" spans="1:11" ht="24" customHeight="1" x14ac:dyDescent="0.2">
      <c r="A75" s="2" t="s">
        <v>159</v>
      </c>
      <c r="B75" s="2" t="s">
        <v>160</v>
      </c>
      <c r="C75" s="2"/>
      <c r="D75" s="3"/>
      <c r="E75" s="2"/>
      <c r="F75" s="102"/>
      <c r="G75" s="102"/>
      <c r="H75" s="116"/>
      <c r="I75" s="2"/>
      <c r="J75" s="2"/>
      <c r="K75" s="4">
        <f>SUM(K76:K92)</f>
        <v>14526.859999999999</v>
      </c>
    </row>
    <row r="76" spans="1:11" ht="48" customHeight="1" x14ac:dyDescent="0.2">
      <c r="A76" s="5" t="s">
        <v>161</v>
      </c>
      <c r="B76" s="5" t="s">
        <v>162</v>
      </c>
      <c r="C76" s="6" t="s">
        <v>46</v>
      </c>
      <c r="D76" s="7">
        <v>180.2</v>
      </c>
      <c r="E76" s="8">
        <v>18.25</v>
      </c>
      <c r="F76" s="103">
        <v>3.48</v>
      </c>
      <c r="G76" s="103">
        <v>19.329999999999998</v>
      </c>
      <c r="H76" s="117">
        <f t="shared" ref="H76:H92" si="12">TRUNC(E76 * (1 + 25.01 / 100), 2)</f>
        <v>22.81</v>
      </c>
      <c r="I76" s="8">
        <f t="shared" ref="I76:I92" si="13">TRUNC(D76 * F76, 2)</f>
        <v>627.09</v>
      </c>
      <c r="J76" s="8">
        <f t="shared" ref="J76:J92" si="14">K76 - I76</f>
        <v>3483.2699999999995</v>
      </c>
      <c r="K76" s="8">
        <f t="shared" ref="K76:K92" si="15">TRUNC(D76 * H76, 2)</f>
        <v>4110.3599999999997</v>
      </c>
    </row>
    <row r="77" spans="1:11" ht="24" customHeight="1" x14ac:dyDescent="0.2">
      <c r="A77" s="5" t="s">
        <v>163</v>
      </c>
      <c r="B77" s="5" t="s">
        <v>164</v>
      </c>
      <c r="C77" s="6" t="s">
        <v>46</v>
      </c>
      <c r="D77" s="7">
        <v>54.5</v>
      </c>
      <c r="E77" s="8">
        <v>16.91</v>
      </c>
      <c r="F77" s="103">
        <v>10.23</v>
      </c>
      <c r="G77" s="103">
        <v>10.9</v>
      </c>
      <c r="H77" s="117">
        <f t="shared" si="12"/>
        <v>21.13</v>
      </c>
      <c r="I77" s="8">
        <f t="shared" si="13"/>
        <v>557.53</v>
      </c>
      <c r="J77" s="8">
        <f t="shared" si="14"/>
        <v>594.04999999999995</v>
      </c>
      <c r="K77" s="8">
        <f t="shared" si="15"/>
        <v>1151.58</v>
      </c>
    </row>
    <row r="78" spans="1:11" ht="36" customHeight="1" x14ac:dyDescent="0.2">
      <c r="A78" s="5" t="s">
        <v>165</v>
      </c>
      <c r="B78" s="5" t="s">
        <v>166</v>
      </c>
      <c r="C78" s="6" t="s">
        <v>46</v>
      </c>
      <c r="D78" s="7">
        <v>117.4</v>
      </c>
      <c r="E78" s="8">
        <v>18.88</v>
      </c>
      <c r="F78" s="103">
        <v>5.51</v>
      </c>
      <c r="G78" s="103">
        <v>18.09</v>
      </c>
      <c r="H78" s="117">
        <f t="shared" si="12"/>
        <v>23.6</v>
      </c>
      <c r="I78" s="8">
        <f t="shared" si="13"/>
        <v>646.87</v>
      </c>
      <c r="J78" s="8">
        <f t="shared" si="14"/>
        <v>2123.77</v>
      </c>
      <c r="K78" s="8">
        <f t="shared" si="15"/>
        <v>2770.64</v>
      </c>
    </row>
    <row r="79" spans="1:11" ht="36" customHeight="1" x14ac:dyDescent="0.2">
      <c r="A79" s="5" t="s">
        <v>167</v>
      </c>
      <c r="B79" s="5" t="s">
        <v>168</v>
      </c>
      <c r="C79" s="6" t="s">
        <v>46</v>
      </c>
      <c r="D79" s="7">
        <v>8.3000000000000007</v>
      </c>
      <c r="E79" s="8">
        <v>23.53</v>
      </c>
      <c r="F79" s="103">
        <v>6.6</v>
      </c>
      <c r="G79" s="103">
        <v>22.81</v>
      </c>
      <c r="H79" s="117">
        <f t="shared" si="12"/>
        <v>29.41</v>
      </c>
      <c r="I79" s="8">
        <f t="shared" si="13"/>
        <v>54.78</v>
      </c>
      <c r="J79" s="8">
        <f t="shared" si="14"/>
        <v>189.32</v>
      </c>
      <c r="K79" s="8">
        <f t="shared" si="15"/>
        <v>244.1</v>
      </c>
    </row>
    <row r="80" spans="1:11" ht="36" customHeight="1" x14ac:dyDescent="0.2">
      <c r="A80" s="5" t="s">
        <v>169</v>
      </c>
      <c r="B80" s="5" t="s">
        <v>170</v>
      </c>
      <c r="C80" s="6" t="s">
        <v>46</v>
      </c>
      <c r="D80" s="7">
        <v>5</v>
      </c>
      <c r="E80" s="8">
        <v>8.1999999999999993</v>
      </c>
      <c r="F80" s="103">
        <v>4.93</v>
      </c>
      <c r="G80" s="103">
        <v>5.32</v>
      </c>
      <c r="H80" s="117">
        <f t="shared" si="12"/>
        <v>10.25</v>
      </c>
      <c r="I80" s="8">
        <f t="shared" si="13"/>
        <v>24.65</v>
      </c>
      <c r="J80" s="8">
        <f t="shared" si="14"/>
        <v>26.6</v>
      </c>
      <c r="K80" s="8">
        <f t="shared" si="15"/>
        <v>51.25</v>
      </c>
    </row>
    <row r="81" spans="1:11" ht="24" customHeight="1" x14ac:dyDescent="0.2">
      <c r="A81" s="5" t="s">
        <v>171</v>
      </c>
      <c r="B81" s="5" t="s">
        <v>172</v>
      </c>
      <c r="C81" s="6" t="s">
        <v>29</v>
      </c>
      <c r="D81" s="7">
        <v>3</v>
      </c>
      <c r="E81" s="8">
        <v>25.44</v>
      </c>
      <c r="F81" s="103">
        <v>11.8</v>
      </c>
      <c r="G81" s="103">
        <v>20</v>
      </c>
      <c r="H81" s="117">
        <f t="shared" si="12"/>
        <v>31.8</v>
      </c>
      <c r="I81" s="8">
        <f t="shared" si="13"/>
        <v>35.4</v>
      </c>
      <c r="J81" s="8">
        <f t="shared" si="14"/>
        <v>60.000000000000007</v>
      </c>
      <c r="K81" s="8">
        <f t="shared" si="15"/>
        <v>95.4</v>
      </c>
    </row>
    <row r="82" spans="1:11" ht="24" customHeight="1" x14ac:dyDescent="0.2">
      <c r="A82" s="5" t="s">
        <v>173</v>
      </c>
      <c r="B82" s="5" t="s">
        <v>174</v>
      </c>
      <c r="C82" s="6" t="s">
        <v>29</v>
      </c>
      <c r="D82" s="7">
        <v>1</v>
      </c>
      <c r="E82" s="8">
        <v>30.15</v>
      </c>
      <c r="F82" s="103">
        <v>12.27</v>
      </c>
      <c r="G82" s="103">
        <v>25.42</v>
      </c>
      <c r="H82" s="117">
        <f t="shared" si="12"/>
        <v>37.69</v>
      </c>
      <c r="I82" s="8">
        <f t="shared" si="13"/>
        <v>12.27</v>
      </c>
      <c r="J82" s="8">
        <f t="shared" si="14"/>
        <v>25.419999999999998</v>
      </c>
      <c r="K82" s="8">
        <f t="shared" si="15"/>
        <v>37.69</v>
      </c>
    </row>
    <row r="83" spans="1:11" ht="36" customHeight="1" x14ac:dyDescent="0.2">
      <c r="A83" s="5" t="s">
        <v>175</v>
      </c>
      <c r="B83" s="5" t="s">
        <v>176</v>
      </c>
      <c r="C83" s="6" t="s">
        <v>29</v>
      </c>
      <c r="D83" s="7">
        <v>1</v>
      </c>
      <c r="E83" s="8">
        <v>176.89</v>
      </c>
      <c r="F83" s="103">
        <v>97.42</v>
      </c>
      <c r="G83" s="103">
        <v>123.71</v>
      </c>
      <c r="H83" s="117">
        <f t="shared" si="12"/>
        <v>221.13</v>
      </c>
      <c r="I83" s="8">
        <f t="shared" si="13"/>
        <v>97.42</v>
      </c>
      <c r="J83" s="8">
        <f t="shared" si="14"/>
        <v>123.71</v>
      </c>
      <c r="K83" s="8">
        <f t="shared" si="15"/>
        <v>221.13</v>
      </c>
    </row>
    <row r="84" spans="1:11" ht="48" customHeight="1" x14ac:dyDescent="0.2">
      <c r="A84" s="5" t="s">
        <v>177</v>
      </c>
      <c r="B84" s="5" t="s">
        <v>178</v>
      </c>
      <c r="C84" s="6" t="s">
        <v>29</v>
      </c>
      <c r="D84" s="7">
        <v>1</v>
      </c>
      <c r="E84" s="8">
        <v>487.56</v>
      </c>
      <c r="F84" s="103">
        <v>18.25</v>
      </c>
      <c r="G84" s="103">
        <v>591.24</v>
      </c>
      <c r="H84" s="117">
        <f t="shared" si="12"/>
        <v>609.49</v>
      </c>
      <c r="I84" s="8">
        <f t="shared" si="13"/>
        <v>18.25</v>
      </c>
      <c r="J84" s="8">
        <f t="shared" si="14"/>
        <v>591.24</v>
      </c>
      <c r="K84" s="8">
        <f t="shared" si="15"/>
        <v>609.49</v>
      </c>
    </row>
    <row r="85" spans="1:11" ht="24" customHeight="1" x14ac:dyDescent="0.2">
      <c r="A85" s="5" t="s">
        <v>179</v>
      </c>
      <c r="B85" s="5" t="s">
        <v>180</v>
      </c>
      <c r="C85" s="6" t="s">
        <v>29</v>
      </c>
      <c r="D85" s="7">
        <v>1</v>
      </c>
      <c r="E85" s="8">
        <v>12.23</v>
      </c>
      <c r="F85" s="103">
        <v>2.27</v>
      </c>
      <c r="G85" s="103">
        <v>13.01</v>
      </c>
      <c r="H85" s="117">
        <f t="shared" si="12"/>
        <v>15.28</v>
      </c>
      <c r="I85" s="8">
        <f t="shared" si="13"/>
        <v>2.27</v>
      </c>
      <c r="J85" s="8">
        <f t="shared" si="14"/>
        <v>13.01</v>
      </c>
      <c r="K85" s="8">
        <f t="shared" si="15"/>
        <v>15.28</v>
      </c>
    </row>
    <row r="86" spans="1:11" ht="24" customHeight="1" x14ac:dyDescent="0.2">
      <c r="A86" s="5" t="s">
        <v>181</v>
      </c>
      <c r="B86" s="5" t="s">
        <v>182</v>
      </c>
      <c r="C86" s="6" t="s">
        <v>29</v>
      </c>
      <c r="D86" s="7">
        <v>1</v>
      </c>
      <c r="E86" s="8">
        <v>74.650000000000006</v>
      </c>
      <c r="F86" s="103">
        <v>9.39</v>
      </c>
      <c r="G86" s="103">
        <v>83.92</v>
      </c>
      <c r="H86" s="117">
        <f t="shared" si="12"/>
        <v>93.31</v>
      </c>
      <c r="I86" s="8">
        <f t="shared" si="13"/>
        <v>9.39</v>
      </c>
      <c r="J86" s="8">
        <f t="shared" si="14"/>
        <v>83.92</v>
      </c>
      <c r="K86" s="8">
        <f t="shared" si="15"/>
        <v>93.31</v>
      </c>
    </row>
    <row r="87" spans="1:11" ht="36" customHeight="1" x14ac:dyDescent="0.2">
      <c r="A87" s="5" t="s">
        <v>183</v>
      </c>
      <c r="B87" s="5" t="s">
        <v>184</v>
      </c>
      <c r="C87" s="6" t="s">
        <v>29</v>
      </c>
      <c r="D87" s="7">
        <v>2</v>
      </c>
      <c r="E87" s="8">
        <v>29.37</v>
      </c>
      <c r="F87" s="103">
        <v>16.23</v>
      </c>
      <c r="G87" s="103">
        <v>20.48</v>
      </c>
      <c r="H87" s="117">
        <f t="shared" si="12"/>
        <v>36.71</v>
      </c>
      <c r="I87" s="8">
        <f t="shared" si="13"/>
        <v>32.46</v>
      </c>
      <c r="J87" s="8">
        <f t="shared" si="14"/>
        <v>40.96</v>
      </c>
      <c r="K87" s="8">
        <f t="shared" si="15"/>
        <v>73.42</v>
      </c>
    </row>
    <row r="88" spans="1:11" ht="36" customHeight="1" x14ac:dyDescent="0.2">
      <c r="A88" s="5" t="s">
        <v>185</v>
      </c>
      <c r="B88" s="5" t="s">
        <v>186</v>
      </c>
      <c r="C88" s="6" t="s">
        <v>29</v>
      </c>
      <c r="D88" s="7">
        <v>1</v>
      </c>
      <c r="E88" s="8">
        <v>37.04</v>
      </c>
      <c r="F88" s="103">
        <v>19.09</v>
      </c>
      <c r="G88" s="103">
        <v>27.21</v>
      </c>
      <c r="H88" s="117">
        <f t="shared" si="12"/>
        <v>46.3</v>
      </c>
      <c r="I88" s="8">
        <f t="shared" si="13"/>
        <v>19.09</v>
      </c>
      <c r="J88" s="8">
        <f t="shared" si="14"/>
        <v>27.209999999999997</v>
      </c>
      <c r="K88" s="8">
        <f t="shared" si="15"/>
        <v>46.3</v>
      </c>
    </row>
    <row r="89" spans="1:11" ht="36" customHeight="1" x14ac:dyDescent="0.2">
      <c r="A89" s="5" t="s">
        <v>187</v>
      </c>
      <c r="B89" s="5" t="s">
        <v>188</v>
      </c>
      <c r="C89" s="6" t="s">
        <v>29</v>
      </c>
      <c r="D89" s="7">
        <v>29</v>
      </c>
      <c r="E89" s="8">
        <v>37.82</v>
      </c>
      <c r="F89" s="103">
        <v>13.98</v>
      </c>
      <c r="G89" s="103">
        <v>33.29</v>
      </c>
      <c r="H89" s="117">
        <f t="shared" si="12"/>
        <v>47.27</v>
      </c>
      <c r="I89" s="8">
        <f t="shared" si="13"/>
        <v>405.42</v>
      </c>
      <c r="J89" s="8">
        <f t="shared" si="14"/>
        <v>965.40999999999985</v>
      </c>
      <c r="K89" s="8">
        <f t="shared" si="15"/>
        <v>1370.83</v>
      </c>
    </row>
    <row r="90" spans="1:11" ht="36" customHeight="1" x14ac:dyDescent="0.2">
      <c r="A90" s="5" t="s">
        <v>189</v>
      </c>
      <c r="B90" s="5" t="s">
        <v>190</v>
      </c>
      <c r="C90" s="6" t="s">
        <v>46</v>
      </c>
      <c r="D90" s="7">
        <v>386.4</v>
      </c>
      <c r="E90" s="8">
        <v>3.72</v>
      </c>
      <c r="F90" s="103">
        <v>1.02</v>
      </c>
      <c r="G90" s="103">
        <v>3.63</v>
      </c>
      <c r="H90" s="117">
        <f t="shared" si="12"/>
        <v>4.6500000000000004</v>
      </c>
      <c r="I90" s="8">
        <f t="shared" si="13"/>
        <v>394.12</v>
      </c>
      <c r="J90" s="8">
        <f t="shared" si="14"/>
        <v>1402.6399999999999</v>
      </c>
      <c r="K90" s="8">
        <f t="shared" si="15"/>
        <v>1796.76</v>
      </c>
    </row>
    <row r="91" spans="1:11" ht="36" customHeight="1" x14ac:dyDescent="0.2">
      <c r="A91" s="5" t="s">
        <v>191</v>
      </c>
      <c r="B91" s="5" t="s">
        <v>192</v>
      </c>
      <c r="C91" s="6" t="s">
        <v>46</v>
      </c>
      <c r="D91" s="7">
        <v>15</v>
      </c>
      <c r="E91" s="8">
        <v>4.96</v>
      </c>
      <c r="F91" s="103">
        <v>1.02</v>
      </c>
      <c r="G91" s="103">
        <v>5.18</v>
      </c>
      <c r="H91" s="117">
        <f t="shared" si="12"/>
        <v>6.2</v>
      </c>
      <c r="I91" s="8">
        <f t="shared" si="13"/>
        <v>15.3</v>
      </c>
      <c r="J91" s="8">
        <f t="shared" si="14"/>
        <v>77.7</v>
      </c>
      <c r="K91" s="8">
        <f t="shared" si="15"/>
        <v>93</v>
      </c>
    </row>
    <row r="92" spans="1:11" ht="36" customHeight="1" x14ac:dyDescent="0.2">
      <c r="A92" s="5" t="s">
        <v>193</v>
      </c>
      <c r="B92" s="5" t="s">
        <v>194</v>
      </c>
      <c r="C92" s="6" t="s">
        <v>46</v>
      </c>
      <c r="D92" s="7">
        <v>166</v>
      </c>
      <c r="E92" s="8">
        <v>8.42</v>
      </c>
      <c r="F92" s="103">
        <v>1.78</v>
      </c>
      <c r="G92" s="103">
        <v>8.74</v>
      </c>
      <c r="H92" s="117">
        <f t="shared" si="12"/>
        <v>10.52</v>
      </c>
      <c r="I92" s="8">
        <f t="shared" si="13"/>
        <v>295.48</v>
      </c>
      <c r="J92" s="8">
        <f t="shared" si="14"/>
        <v>1450.84</v>
      </c>
      <c r="K92" s="8">
        <f t="shared" si="15"/>
        <v>1746.32</v>
      </c>
    </row>
    <row r="93" spans="1:11" ht="24" customHeight="1" x14ac:dyDescent="0.2">
      <c r="A93" s="2" t="s">
        <v>195</v>
      </c>
      <c r="B93" s="2" t="s">
        <v>196</v>
      </c>
      <c r="C93" s="2"/>
      <c r="D93" s="3"/>
      <c r="E93" s="2"/>
      <c r="F93" s="102"/>
      <c r="G93" s="102"/>
      <c r="H93" s="116"/>
      <c r="I93" s="2"/>
      <c r="J93" s="2"/>
      <c r="K93" s="4">
        <f>SUM(K94:K99)</f>
        <v>56783.539999999994</v>
      </c>
    </row>
    <row r="94" spans="1:11" ht="24" customHeight="1" x14ac:dyDescent="0.2">
      <c r="A94" s="5" t="s">
        <v>197</v>
      </c>
      <c r="B94" s="5" t="s">
        <v>198</v>
      </c>
      <c r="C94" s="6" t="s">
        <v>26</v>
      </c>
      <c r="D94" s="7">
        <v>100</v>
      </c>
      <c r="E94" s="8">
        <v>2.4300000000000002</v>
      </c>
      <c r="F94" s="103">
        <v>0.94</v>
      </c>
      <c r="G94" s="103">
        <v>2.09</v>
      </c>
      <c r="H94" s="117">
        <f t="shared" ref="H94:H99" si="16">TRUNC(E94 * (1 + 25.01 / 100), 2)</f>
        <v>3.03</v>
      </c>
      <c r="I94" s="8">
        <f t="shared" ref="I94:I99" si="17">TRUNC(D94 * F94, 2)</f>
        <v>94</v>
      </c>
      <c r="J94" s="8">
        <f t="shared" ref="J94:J99" si="18">K94 - I94</f>
        <v>209</v>
      </c>
      <c r="K94" s="8">
        <f t="shared" ref="K94:K99" si="19">TRUNC(D94 * H94, 2)</f>
        <v>303</v>
      </c>
    </row>
    <row r="95" spans="1:11" ht="24" customHeight="1" x14ac:dyDescent="0.2">
      <c r="A95" s="5" t="s">
        <v>199</v>
      </c>
      <c r="B95" s="5" t="s">
        <v>200</v>
      </c>
      <c r="C95" s="6" t="s">
        <v>26</v>
      </c>
      <c r="D95" s="7">
        <v>100</v>
      </c>
      <c r="E95" s="8">
        <v>12.21</v>
      </c>
      <c r="F95" s="103">
        <v>7.66</v>
      </c>
      <c r="G95" s="103">
        <v>7.6</v>
      </c>
      <c r="H95" s="117">
        <f t="shared" si="16"/>
        <v>15.26</v>
      </c>
      <c r="I95" s="8">
        <f t="shared" si="17"/>
        <v>766</v>
      </c>
      <c r="J95" s="8">
        <f t="shared" si="18"/>
        <v>760</v>
      </c>
      <c r="K95" s="8">
        <f t="shared" si="19"/>
        <v>1526</v>
      </c>
    </row>
    <row r="96" spans="1:11" ht="24" customHeight="1" x14ac:dyDescent="0.2">
      <c r="A96" s="5" t="s">
        <v>201</v>
      </c>
      <c r="B96" s="5" t="s">
        <v>202</v>
      </c>
      <c r="C96" s="6" t="s">
        <v>26</v>
      </c>
      <c r="D96" s="7">
        <v>616</v>
      </c>
      <c r="E96" s="8">
        <v>13.01</v>
      </c>
      <c r="F96" s="103">
        <v>4.59</v>
      </c>
      <c r="G96" s="103">
        <v>11.67</v>
      </c>
      <c r="H96" s="117">
        <f t="shared" si="16"/>
        <v>16.260000000000002</v>
      </c>
      <c r="I96" s="8">
        <f t="shared" si="17"/>
        <v>2827.44</v>
      </c>
      <c r="J96" s="8">
        <f t="shared" si="18"/>
        <v>7188.7199999999993</v>
      </c>
      <c r="K96" s="8">
        <f t="shared" si="19"/>
        <v>10016.16</v>
      </c>
    </row>
    <row r="97" spans="1:24" ht="36" customHeight="1" x14ac:dyDescent="0.2">
      <c r="A97" s="5" t="s">
        <v>203</v>
      </c>
      <c r="B97" s="5" t="s">
        <v>204</v>
      </c>
      <c r="C97" s="6" t="s">
        <v>26</v>
      </c>
      <c r="D97" s="7">
        <v>582.76</v>
      </c>
      <c r="E97" s="8">
        <v>9.27</v>
      </c>
      <c r="F97" s="103">
        <v>1.25</v>
      </c>
      <c r="G97" s="103">
        <v>10.33</v>
      </c>
      <c r="H97" s="117">
        <f t="shared" si="16"/>
        <v>11.58</v>
      </c>
      <c r="I97" s="8">
        <f t="shared" si="17"/>
        <v>728.45</v>
      </c>
      <c r="J97" s="8">
        <f t="shared" si="18"/>
        <v>6019.91</v>
      </c>
      <c r="K97" s="8">
        <f t="shared" si="19"/>
        <v>6748.36</v>
      </c>
    </row>
    <row r="98" spans="1:24" ht="48" customHeight="1" x14ac:dyDescent="0.2">
      <c r="A98" s="5" t="s">
        <v>205</v>
      </c>
      <c r="B98" s="5" t="s">
        <v>206</v>
      </c>
      <c r="C98" s="6" t="s">
        <v>26</v>
      </c>
      <c r="D98" s="7">
        <v>757.32</v>
      </c>
      <c r="E98" s="8">
        <v>40.159999999999997</v>
      </c>
      <c r="F98" s="103">
        <v>20.9</v>
      </c>
      <c r="G98" s="103">
        <v>29.3</v>
      </c>
      <c r="H98" s="117">
        <f t="shared" si="16"/>
        <v>50.2</v>
      </c>
      <c r="I98" s="8">
        <f t="shared" si="17"/>
        <v>15827.98</v>
      </c>
      <c r="J98" s="8">
        <f t="shared" si="18"/>
        <v>22189.48</v>
      </c>
      <c r="K98" s="8">
        <f t="shared" si="19"/>
        <v>38017.46</v>
      </c>
    </row>
    <row r="99" spans="1:24" ht="36" customHeight="1" x14ac:dyDescent="0.2">
      <c r="A99" s="5" t="s">
        <v>207</v>
      </c>
      <c r="B99" s="5" t="s">
        <v>208</v>
      </c>
      <c r="C99" s="6" t="s">
        <v>26</v>
      </c>
      <c r="D99" s="7">
        <v>10.08</v>
      </c>
      <c r="E99" s="8">
        <v>13.7</v>
      </c>
      <c r="F99" s="103">
        <v>7.54</v>
      </c>
      <c r="G99" s="103">
        <v>9.58</v>
      </c>
      <c r="H99" s="117">
        <f t="shared" si="16"/>
        <v>17.12</v>
      </c>
      <c r="I99" s="8">
        <f t="shared" si="17"/>
        <v>76</v>
      </c>
      <c r="J99" s="8">
        <f t="shared" si="18"/>
        <v>96.56</v>
      </c>
      <c r="K99" s="8">
        <f t="shared" si="19"/>
        <v>172.56</v>
      </c>
    </row>
    <row r="100" spans="1:24" ht="24" customHeight="1" x14ac:dyDescent="0.2">
      <c r="A100" s="2" t="s">
        <v>209</v>
      </c>
      <c r="B100" s="2" t="s">
        <v>210</v>
      </c>
      <c r="C100" s="2"/>
      <c r="D100" s="3"/>
      <c r="E100" s="2"/>
      <c r="F100" s="102"/>
      <c r="G100" s="102"/>
      <c r="H100" s="116"/>
      <c r="I100" s="2"/>
      <c r="J100" s="2"/>
      <c r="K100" s="4">
        <f>SUM(K101:K102)</f>
        <v>125462.6</v>
      </c>
    </row>
    <row r="101" spans="1:24" ht="72" customHeight="1" x14ac:dyDescent="0.2">
      <c r="A101" s="113" t="s">
        <v>569</v>
      </c>
      <c r="B101" s="113" t="s">
        <v>211</v>
      </c>
      <c r="C101" s="10" t="s">
        <v>29</v>
      </c>
      <c r="D101" s="11">
        <v>1</v>
      </c>
      <c r="E101" s="12">
        <v>102851</v>
      </c>
      <c r="F101" s="104">
        <v>0</v>
      </c>
      <c r="G101" s="104">
        <v>120212.24</v>
      </c>
      <c r="H101" s="118" t="str">
        <f>TRUNC(E101 * (1 + 16.88 / 100), 2) &amp;CHAR(10)&amp; "(16.88%)"</f>
        <v>120212,24
(16.88%)</v>
      </c>
      <c r="I101" s="12">
        <f>TRUNC(D101 * F101, 2)</f>
        <v>0</v>
      </c>
      <c r="J101" s="12">
        <f>K101 - I101</f>
        <v>120212.24</v>
      </c>
      <c r="K101" s="12">
        <f>TRUNC(D101 * TRUNC(E101 * (1 + 16.88 / 100), 2), 2)</f>
        <v>120212.24</v>
      </c>
    </row>
    <row r="102" spans="1:24" s="101" customFormat="1" ht="102" x14ac:dyDescent="0.2">
      <c r="A102" s="112" t="s">
        <v>570</v>
      </c>
      <c r="B102" s="112" t="s">
        <v>568</v>
      </c>
      <c r="C102" s="114" t="s">
        <v>571</v>
      </c>
      <c r="D102" s="111">
        <v>12</v>
      </c>
      <c r="E102" s="12">
        <v>350</v>
      </c>
      <c r="F102" s="104">
        <v>375.03</v>
      </c>
      <c r="G102" s="104">
        <v>62.5</v>
      </c>
      <c r="H102" s="118">
        <f>TRUNC(E102 * (1 + 25.01 / 100), 2)</f>
        <v>437.53</v>
      </c>
      <c r="I102" s="12">
        <f>TRUNC(D102 * F102, 2)</f>
        <v>4500.3599999999997</v>
      </c>
      <c r="J102" s="12">
        <f>K102 - I102</f>
        <v>750</v>
      </c>
      <c r="K102" s="12">
        <f>TRUNC(D102 * TRUNC(E102 * (1 + 25.01 / 100), 2), 2)</f>
        <v>5250.36</v>
      </c>
      <c r="L102" s="109"/>
      <c r="M102" s="109"/>
      <c r="N102" s="109"/>
      <c r="O102" s="109"/>
      <c r="P102" s="109"/>
      <c r="Q102" s="109"/>
      <c r="R102" s="109"/>
      <c r="S102" s="109"/>
      <c r="T102" s="109"/>
      <c r="U102" s="109"/>
      <c r="V102" s="109"/>
      <c r="W102" s="109"/>
      <c r="X102" s="109"/>
    </row>
    <row r="103" spans="1:24" ht="24" customHeight="1" x14ac:dyDescent="0.2">
      <c r="A103" s="2" t="s">
        <v>212</v>
      </c>
      <c r="B103" s="2" t="s">
        <v>213</v>
      </c>
      <c r="C103" s="2"/>
      <c r="D103" s="3"/>
      <c r="E103" s="2"/>
      <c r="F103" s="102"/>
      <c r="G103" s="102"/>
      <c r="H103" s="116"/>
      <c r="I103" s="2"/>
      <c r="J103" s="2"/>
      <c r="K103" s="4">
        <f>SUM(K104:K109)</f>
        <v>51778.45</v>
      </c>
    </row>
    <row r="104" spans="1:24" ht="36" customHeight="1" x14ac:dyDescent="0.2">
      <c r="A104" s="5" t="s">
        <v>214</v>
      </c>
      <c r="B104" s="5" t="s">
        <v>215</v>
      </c>
      <c r="C104" s="6" t="s">
        <v>26</v>
      </c>
      <c r="D104" s="7">
        <v>360</v>
      </c>
      <c r="E104" s="8">
        <v>76.02</v>
      </c>
      <c r="F104" s="103">
        <v>7.82</v>
      </c>
      <c r="G104" s="103">
        <v>87.21</v>
      </c>
      <c r="H104" s="117">
        <f t="shared" ref="H104:H109" si="20">TRUNC(E104 * (1 + 25.01 / 100), 2)</f>
        <v>95.03</v>
      </c>
      <c r="I104" s="8">
        <f t="shared" ref="I104:I109" si="21">TRUNC(D104 * F104, 2)</f>
        <v>2815.2</v>
      </c>
      <c r="J104" s="8">
        <f t="shared" ref="J104:J109" si="22">K104 - I104</f>
        <v>31395.600000000002</v>
      </c>
      <c r="K104" s="8">
        <f t="shared" ref="K104:K109" si="23">TRUNC(D104 * H104, 2)</f>
        <v>34210.800000000003</v>
      </c>
    </row>
    <row r="105" spans="1:24" ht="60" customHeight="1" x14ac:dyDescent="0.2">
      <c r="A105" s="5" t="s">
        <v>216</v>
      </c>
      <c r="B105" s="5" t="s">
        <v>217</v>
      </c>
      <c r="C105" s="6" t="s">
        <v>46</v>
      </c>
      <c r="D105" s="7">
        <v>132.6</v>
      </c>
      <c r="E105" s="8">
        <v>35.06</v>
      </c>
      <c r="F105" s="103">
        <v>11.03</v>
      </c>
      <c r="G105" s="103">
        <v>32.79</v>
      </c>
      <c r="H105" s="117">
        <f t="shared" si="20"/>
        <v>43.82</v>
      </c>
      <c r="I105" s="8">
        <f t="shared" si="21"/>
        <v>1462.57</v>
      </c>
      <c r="J105" s="8">
        <f t="shared" si="22"/>
        <v>4347.96</v>
      </c>
      <c r="K105" s="8">
        <f t="shared" si="23"/>
        <v>5810.53</v>
      </c>
    </row>
    <row r="106" spans="1:24" ht="24" customHeight="1" x14ac:dyDescent="0.2">
      <c r="A106" s="5" t="s">
        <v>218</v>
      </c>
      <c r="B106" s="5" t="s">
        <v>219</v>
      </c>
      <c r="C106" s="6" t="s">
        <v>26</v>
      </c>
      <c r="D106" s="7">
        <v>500</v>
      </c>
      <c r="E106" s="8">
        <v>0.1</v>
      </c>
      <c r="F106" s="103">
        <v>0.04</v>
      </c>
      <c r="G106" s="103">
        <v>0.08</v>
      </c>
      <c r="H106" s="117">
        <f t="shared" si="20"/>
        <v>0.12</v>
      </c>
      <c r="I106" s="8">
        <f t="shared" si="21"/>
        <v>20</v>
      </c>
      <c r="J106" s="8">
        <f t="shared" si="22"/>
        <v>40</v>
      </c>
      <c r="K106" s="8">
        <f t="shared" si="23"/>
        <v>60</v>
      </c>
    </row>
    <row r="107" spans="1:24" ht="36" customHeight="1" x14ac:dyDescent="0.2">
      <c r="A107" s="5" t="s">
        <v>220</v>
      </c>
      <c r="B107" s="5" t="s">
        <v>221</v>
      </c>
      <c r="C107" s="6" t="s">
        <v>56</v>
      </c>
      <c r="D107" s="7">
        <v>360</v>
      </c>
      <c r="E107" s="8">
        <v>10.06</v>
      </c>
      <c r="F107" s="103">
        <v>3.7</v>
      </c>
      <c r="G107" s="103">
        <v>8.8699999999999992</v>
      </c>
      <c r="H107" s="117">
        <f t="shared" si="20"/>
        <v>12.57</v>
      </c>
      <c r="I107" s="8">
        <f t="shared" si="21"/>
        <v>1332</v>
      </c>
      <c r="J107" s="8">
        <f t="shared" si="22"/>
        <v>3193.2</v>
      </c>
      <c r="K107" s="8">
        <f t="shared" si="23"/>
        <v>4525.2</v>
      </c>
    </row>
    <row r="108" spans="1:24" ht="24" customHeight="1" x14ac:dyDescent="0.2">
      <c r="A108" s="9" t="s">
        <v>222</v>
      </c>
      <c r="B108" s="9" t="s">
        <v>223</v>
      </c>
      <c r="C108" s="10" t="s">
        <v>56</v>
      </c>
      <c r="D108" s="11">
        <v>108</v>
      </c>
      <c r="E108" s="12">
        <v>52.19</v>
      </c>
      <c r="F108" s="104">
        <v>0</v>
      </c>
      <c r="G108" s="104">
        <v>65.239999999999995</v>
      </c>
      <c r="H108" s="118">
        <f t="shared" si="20"/>
        <v>65.239999999999995</v>
      </c>
      <c r="I108" s="12">
        <f t="shared" si="21"/>
        <v>0</v>
      </c>
      <c r="J108" s="12">
        <f t="shared" si="22"/>
        <v>7045.92</v>
      </c>
      <c r="K108" s="12">
        <f t="shared" si="23"/>
        <v>7045.92</v>
      </c>
    </row>
    <row r="109" spans="1:24" ht="24" customHeight="1" x14ac:dyDescent="0.2">
      <c r="A109" s="5" t="s">
        <v>224</v>
      </c>
      <c r="B109" s="5" t="s">
        <v>225</v>
      </c>
      <c r="C109" s="6" t="s">
        <v>26</v>
      </c>
      <c r="D109" s="7">
        <v>360</v>
      </c>
      <c r="E109" s="8">
        <v>0.28000000000000003</v>
      </c>
      <c r="F109" s="103">
        <v>0.08</v>
      </c>
      <c r="G109" s="103">
        <v>0.27</v>
      </c>
      <c r="H109" s="117">
        <f t="shared" si="20"/>
        <v>0.35</v>
      </c>
      <c r="I109" s="8">
        <f t="shared" si="21"/>
        <v>28.8</v>
      </c>
      <c r="J109" s="8">
        <f t="shared" si="22"/>
        <v>97.2</v>
      </c>
      <c r="K109" s="8">
        <f t="shared" si="23"/>
        <v>126</v>
      </c>
    </row>
    <row r="110" spans="1:24" ht="24" customHeight="1" x14ac:dyDescent="0.2">
      <c r="A110" s="2" t="s">
        <v>226</v>
      </c>
      <c r="B110" s="2" t="s">
        <v>227</v>
      </c>
      <c r="C110" s="2"/>
      <c r="D110" s="3"/>
      <c r="E110" s="2"/>
      <c r="F110" s="102"/>
      <c r="G110" s="102"/>
      <c r="H110" s="116"/>
      <c r="I110" s="2"/>
      <c r="J110" s="2"/>
      <c r="K110" s="4">
        <f>SUM(K111:K117)</f>
        <v>10575.85</v>
      </c>
    </row>
    <row r="111" spans="1:24" ht="24" customHeight="1" x14ac:dyDescent="0.2">
      <c r="A111" s="5" t="s">
        <v>228</v>
      </c>
      <c r="B111" s="5" t="s">
        <v>229</v>
      </c>
      <c r="C111" s="6" t="s">
        <v>230</v>
      </c>
      <c r="D111" s="7">
        <v>40</v>
      </c>
      <c r="E111" s="8">
        <v>15.46</v>
      </c>
      <c r="F111" s="103">
        <v>2.78</v>
      </c>
      <c r="G111" s="103">
        <v>16.54</v>
      </c>
      <c r="H111" s="117">
        <f t="shared" ref="H111:H117" si="24">TRUNC(E111 * (1 + 25.01 / 100), 2)</f>
        <v>19.32</v>
      </c>
      <c r="I111" s="8">
        <f t="shared" ref="I111:I117" si="25">TRUNC(D111 * F111, 2)</f>
        <v>111.2</v>
      </c>
      <c r="J111" s="8">
        <f t="shared" ref="J111:J117" si="26">K111 - I111</f>
        <v>661.59999999999991</v>
      </c>
      <c r="K111" s="8">
        <f t="shared" ref="K111:K117" si="27">TRUNC(D111 * H111, 2)</f>
        <v>772.8</v>
      </c>
    </row>
    <row r="112" spans="1:24" ht="24" customHeight="1" x14ac:dyDescent="0.2">
      <c r="A112" s="5" t="s">
        <v>231</v>
      </c>
      <c r="B112" s="5" t="s">
        <v>232</v>
      </c>
      <c r="C112" s="6" t="s">
        <v>26</v>
      </c>
      <c r="D112" s="7">
        <v>50</v>
      </c>
      <c r="E112" s="8">
        <v>2.29</v>
      </c>
      <c r="F112" s="103">
        <v>0.15</v>
      </c>
      <c r="G112" s="103">
        <v>2.71</v>
      </c>
      <c r="H112" s="117">
        <f t="shared" si="24"/>
        <v>2.86</v>
      </c>
      <c r="I112" s="8">
        <f t="shared" si="25"/>
        <v>7.5</v>
      </c>
      <c r="J112" s="8">
        <f t="shared" si="26"/>
        <v>135.5</v>
      </c>
      <c r="K112" s="8">
        <f t="shared" si="27"/>
        <v>143</v>
      </c>
    </row>
    <row r="113" spans="1:12" ht="24" customHeight="1" x14ac:dyDescent="0.2">
      <c r="A113" s="5" t="s">
        <v>233</v>
      </c>
      <c r="B113" s="5" t="s">
        <v>234</v>
      </c>
      <c r="C113" s="6" t="s">
        <v>56</v>
      </c>
      <c r="D113" s="7">
        <v>18</v>
      </c>
      <c r="E113" s="8">
        <v>61.83</v>
      </c>
      <c r="F113" s="103">
        <v>7.82</v>
      </c>
      <c r="G113" s="103">
        <v>69.47</v>
      </c>
      <c r="H113" s="117">
        <f t="shared" si="24"/>
        <v>77.290000000000006</v>
      </c>
      <c r="I113" s="8">
        <f t="shared" si="25"/>
        <v>140.76</v>
      </c>
      <c r="J113" s="8">
        <f t="shared" si="26"/>
        <v>1250.46</v>
      </c>
      <c r="K113" s="8">
        <f t="shared" si="27"/>
        <v>1391.22</v>
      </c>
    </row>
    <row r="114" spans="1:12" ht="24" customHeight="1" x14ac:dyDescent="0.2">
      <c r="A114" s="5" t="s">
        <v>235</v>
      </c>
      <c r="B114" s="5" t="s">
        <v>236</v>
      </c>
      <c r="C114" s="6" t="s">
        <v>26</v>
      </c>
      <c r="D114" s="7">
        <v>880</v>
      </c>
      <c r="E114" s="8">
        <v>2.13</v>
      </c>
      <c r="F114" s="103">
        <v>1.8</v>
      </c>
      <c r="G114" s="103">
        <v>0.86</v>
      </c>
      <c r="H114" s="117">
        <f t="shared" si="24"/>
        <v>2.66</v>
      </c>
      <c r="I114" s="8">
        <f t="shared" si="25"/>
        <v>1584</v>
      </c>
      <c r="J114" s="8">
        <f t="shared" si="26"/>
        <v>756.80000000000018</v>
      </c>
      <c r="K114" s="8">
        <f t="shared" si="27"/>
        <v>2340.8000000000002</v>
      </c>
    </row>
    <row r="115" spans="1:12" ht="24" customHeight="1" x14ac:dyDescent="0.2">
      <c r="A115" s="5" t="s">
        <v>237</v>
      </c>
      <c r="B115" s="5" t="s">
        <v>238</v>
      </c>
      <c r="C115" s="6" t="s">
        <v>239</v>
      </c>
      <c r="D115" s="7">
        <v>1</v>
      </c>
      <c r="E115" s="8">
        <v>1927.7</v>
      </c>
      <c r="F115" s="103">
        <v>2409.5</v>
      </c>
      <c r="G115" s="103">
        <v>0.31</v>
      </c>
      <c r="H115" s="117">
        <f t="shared" si="24"/>
        <v>2409.81</v>
      </c>
      <c r="I115" s="8">
        <f t="shared" si="25"/>
        <v>2409.5</v>
      </c>
      <c r="J115" s="8">
        <f t="shared" si="26"/>
        <v>0.30999999999994543</v>
      </c>
      <c r="K115" s="8">
        <f t="shared" si="27"/>
        <v>2409.81</v>
      </c>
    </row>
    <row r="116" spans="1:12" ht="24" customHeight="1" x14ac:dyDescent="0.2">
      <c r="A116" s="5" t="s">
        <v>240</v>
      </c>
      <c r="B116" s="5" t="s">
        <v>241</v>
      </c>
      <c r="C116" s="6" t="s">
        <v>239</v>
      </c>
      <c r="D116" s="7">
        <v>1</v>
      </c>
      <c r="E116" s="8">
        <v>1388.71</v>
      </c>
      <c r="F116" s="103">
        <v>1735.63</v>
      </c>
      <c r="G116" s="103">
        <v>0.39</v>
      </c>
      <c r="H116" s="117">
        <f t="shared" si="24"/>
        <v>1736.02</v>
      </c>
      <c r="I116" s="8">
        <f t="shared" si="25"/>
        <v>1735.63</v>
      </c>
      <c r="J116" s="8">
        <f t="shared" si="26"/>
        <v>0.38999999999987267</v>
      </c>
      <c r="K116" s="8">
        <f t="shared" si="27"/>
        <v>1736.02</v>
      </c>
    </row>
    <row r="117" spans="1:12" ht="24" customHeight="1" x14ac:dyDescent="0.2">
      <c r="A117" s="5" t="s">
        <v>242</v>
      </c>
      <c r="B117" s="5" t="s">
        <v>243</v>
      </c>
      <c r="C117" s="6" t="s">
        <v>239</v>
      </c>
      <c r="D117" s="7">
        <v>1</v>
      </c>
      <c r="E117" s="8">
        <v>1425.65</v>
      </c>
      <c r="F117" s="103">
        <v>1757.14</v>
      </c>
      <c r="G117" s="103">
        <v>25.06</v>
      </c>
      <c r="H117" s="117">
        <f t="shared" si="24"/>
        <v>1782.2</v>
      </c>
      <c r="I117" s="8">
        <f t="shared" si="25"/>
        <v>1757.14</v>
      </c>
      <c r="J117" s="8">
        <f t="shared" si="26"/>
        <v>25.059999999999945</v>
      </c>
      <c r="K117" s="8">
        <f t="shared" si="27"/>
        <v>1782.2</v>
      </c>
    </row>
    <row r="118" spans="1:12" ht="30" customHeight="1" x14ac:dyDescent="0.2">
      <c r="A118" s="14"/>
      <c r="B118" s="14"/>
      <c r="C118" s="14"/>
      <c r="D118" s="14"/>
      <c r="E118" s="14"/>
      <c r="F118" s="14"/>
      <c r="G118" s="14"/>
      <c r="H118" s="14" t="s">
        <v>244</v>
      </c>
      <c r="I118" s="20">
        <f>SUM(I8:I117)</f>
        <v>182620.44000000003</v>
      </c>
      <c r="J118" s="20">
        <f>SUM(J8:J117)</f>
        <v>763596.78999999992</v>
      </c>
      <c r="K118" s="20">
        <f>K7+K14+K35+K39+K46+K51+K75+K93+K100+K103+K110</f>
        <v>946217.2300000001</v>
      </c>
      <c r="L118" s="122"/>
    </row>
    <row r="119" spans="1:12" ht="30" customHeight="1" x14ac:dyDescent="0.2">
      <c r="A119" s="16"/>
      <c r="B119" s="16"/>
      <c r="C119" s="16"/>
      <c r="D119" s="16"/>
      <c r="E119" s="16"/>
      <c r="F119" s="16"/>
      <c r="G119" s="16"/>
      <c r="H119" s="16"/>
      <c r="I119" s="16"/>
      <c r="J119" s="16"/>
      <c r="K119" s="16"/>
    </row>
    <row r="120" spans="1:12" ht="30" customHeight="1" x14ac:dyDescent="0.2">
      <c r="A120" s="14"/>
      <c r="B120" s="15"/>
      <c r="C120" s="14"/>
      <c r="D120" s="14"/>
      <c r="E120" s="14"/>
      <c r="F120" s="14"/>
      <c r="G120" s="166" t="s">
        <v>245</v>
      </c>
      <c r="H120" s="167"/>
      <c r="I120" s="171">
        <v>763729.7</v>
      </c>
      <c r="J120" s="172"/>
      <c r="K120" s="172"/>
    </row>
    <row r="121" spans="1:12" ht="30" customHeight="1" x14ac:dyDescent="0.2">
      <c r="A121" s="14"/>
      <c r="B121" s="15"/>
      <c r="C121" s="14"/>
      <c r="D121" s="14"/>
      <c r="E121" s="14"/>
      <c r="F121" s="14"/>
      <c r="G121" s="166" t="s">
        <v>246</v>
      </c>
      <c r="H121" s="167"/>
      <c r="I121" s="171">
        <v>182487.53</v>
      </c>
      <c r="J121" s="172"/>
      <c r="K121" s="172"/>
    </row>
    <row r="122" spans="1:12" ht="30" customHeight="1" x14ac:dyDescent="0.2">
      <c r="A122" s="14"/>
      <c r="B122" s="15"/>
      <c r="C122" s="14"/>
      <c r="D122" s="14"/>
      <c r="E122" s="14"/>
      <c r="F122" s="14"/>
      <c r="G122" s="166" t="s">
        <v>247</v>
      </c>
      <c r="H122" s="167"/>
      <c r="I122" s="168">
        <f>K118</f>
        <v>946217.2300000001</v>
      </c>
      <c r="J122" s="167"/>
      <c r="K122" s="167"/>
    </row>
    <row r="123" spans="1:12" ht="30" customHeight="1" x14ac:dyDescent="0.2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</row>
    <row r="124" spans="1:12" s="105" customFormat="1" ht="98.25" customHeight="1" x14ac:dyDescent="0.2">
      <c r="A124" s="169" t="s">
        <v>251</v>
      </c>
      <c r="B124" s="170"/>
      <c r="C124" s="170"/>
      <c r="D124" s="170"/>
      <c r="E124" s="170"/>
      <c r="F124" s="170"/>
      <c r="G124" s="170"/>
      <c r="H124" s="170"/>
      <c r="I124" s="170"/>
      <c r="J124" s="170"/>
      <c r="K124" s="170"/>
    </row>
  </sheetData>
  <sheetProtection algorithmName="SHA-512" hashValue="6d6h2WqHdu5oIxLILjbiqxmUY569JZ4k/58whs3WKcbDUlA6Cuqz56CQ5NLjl87lZKjZSuYQHk4cZzvmjLtbVg==" saltValue="ubI5vgo+eS4q6bnla5VMrQ==" spinCount="100000" sheet="1" objects="1" scenarios="1"/>
  <mergeCells count="21">
    <mergeCell ref="G122:H122"/>
    <mergeCell ref="I122:K122"/>
    <mergeCell ref="A124:K124"/>
    <mergeCell ref="G120:H120"/>
    <mergeCell ref="I120:K120"/>
    <mergeCell ref="G121:H121"/>
    <mergeCell ref="I121:K121"/>
    <mergeCell ref="A4:K4"/>
    <mergeCell ref="A5:A6"/>
    <mergeCell ref="B5:B6"/>
    <mergeCell ref="C5:C6"/>
    <mergeCell ref="D5:D6"/>
    <mergeCell ref="E5:E6"/>
    <mergeCell ref="F5:H5"/>
    <mergeCell ref="I5:K5"/>
    <mergeCell ref="C2:E2"/>
    <mergeCell ref="F2:H2"/>
    <mergeCell ref="I2:K2"/>
    <mergeCell ref="C3:E3"/>
    <mergeCell ref="F3:H3"/>
    <mergeCell ref="I3:K3"/>
  </mergeCells>
  <pageMargins left="0.51181102362204722" right="0.51181102362204722" top="0.98425196850393704" bottom="0.98425196850393704" header="0.51181102362204722" footer="0.51181102362204722"/>
  <pageSetup paperSize="9" scale="53" fitToHeight="0" orientation="portrait" r:id="rId1"/>
  <headerFooter>
    <oddHeader xml:space="preserve">&amp;L &amp;C </oddHeader>
    <oddFooter>&amp;L &amp;C &amp;R&amp;10&amp;P de &amp;N</oddFooter>
  </headerFooter>
  <rowBreaks count="1" manualBreakCount="1">
    <brk id="77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2F518C-BB26-4AE9-B7BE-FB5300F8918E}">
  <dimension ref="A1:L33"/>
  <sheetViews>
    <sheetView showGridLines="0" view="pageBreakPreview" topLeftCell="A4" zoomScaleSheetLayoutView="100" workbookViewId="0">
      <selection activeCell="H16" sqref="H16"/>
    </sheetView>
  </sheetViews>
  <sheetFormatPr defaultRowHeight="12" x14ac:dyDescent="0.2"/>
  <cols>
    <col min="1" max="1" width="9.375" style="30" customWidth="1"/>
    <col min="2" max="2" width="35.625" style="30" customWidth="1"/>
    <col min="3" max="3" width="27.75" style="30" customWidth="1"/>
    <col min="4" max="5" width="13.75" style="30" customWidth="1"/>
    <col min="6" max="9" width="9" style="30"/>
    <col min="10" max="10" width="15.75" style="30" customWidth="1"/>
    <col min="11" max="11" width="9" style="30"/>
    <col min="12" max="12" width="9.875" style="30" customWidth="1"/>
    <col min="13" max="16384" width="9" style="30"/>
  </cols>
  <sheetData>
    <row r="1" spans="1:10" ht="56.25" customHeight="1" x14ac:dyDescent="0.2">
      <c r="A1" s="27"/>
      <c r="B1" s="175" t="s">
        <v>248</v>
      </c>
      <c r="C1" s="175"/>
      <c r="D1" s="175"/>
      <c r="E1" s="175"/>
      <c r="F1" s="28"/>
      <c r="G1" s="29"/>
      <c r="I1" s="31"/>
    </row>
    <row r="2" spans="1:10" ht="15.75" x14ac:dyDescent="0.2">
      <c r="A2" s="27"/>
      <c r="B2" s="32"/>
      <c r="C2" s="32"/>
      <c r="D2" s="32"/>
      <c r="E2" s="32"/>
      <c r="F2" s="28"/>
      <c r="G2" s="29"/>
      <c r="I2" s="31"/>
    </row>
    <row r="3" spans="1:10" ht="15" customHeight="1" x14ac:dyDescent="0.2">
      <c r="A3" s="33" t="s">
        <v>253</v>
      </c>
      <c r="B3" s="34" t="s">
        <v>254</v>
      </c>
      <c r="C3" s="35"/>
      <c r="D3" s="35"/>
      <c r="E3" s="36" t="s">
        <v>255</v>
      </c>
      <c r="F3" s="35"/>
      <c r="G3" s="29"/>
    </row>
    <row r="4" spans="1:10" ht="15" customHeight="1" x14ac:dyDescent="0.2">
      <c r="A4" s="37" t="s">
        <v>256</v>
      </c>
      <c r="B4" s="34" t="s">
        <v>257</v>
      </c>
      <c r="C4" s="35"/>
      <c r="D4" s="35"/>
      <c r="E4" s="33" t="s">
        <v>258</v>
      </c>
      <c r="F4" s="35"/>
      <c r="G4" s="29"/>
    </row>
    <row r="5" spans="1:10" ht="15" customHeight="1" x14ac:dyDescent="0.2">
      <c r="A5" s="37" t="s">
        <v>259</v>
      </c>
      <c r="B5" s="38" t="s">
        <v>260</v>
      </c>
      <c r="C5" s="35"/>
      <c r="D5" s="35"/>
      <c r="E5" s="33" t="s">
        <v>261</v>
      </c>
      <c r="F5" s="35"/>
      <c r="G5" s="29"/>
    </row>
    <row r="6" spans="1:10" ht="24.95" customHeight="1" x14ac:dyDescent="0.2">
      <c r="A6" s="176" t="s">
        <v>262</v>
      </c>
      <c r="B6" s="176"/>
      <c r="C6" s="176"/>
      <c r="D6" s="176"/>
      <c r="E6" s="176"/>
      <c r="F6" s="35"/>
      <c r="G6" s="35"/>
      <c r="H6" s="35"/>
      <c r="I6" s="35"/>
    </row>
    <row r="7" spans="1:10" ht="24.95" customHeight="1" x14ac:dyDescent="0.2">
      <c r="A7" s="39" t="s">
        <v>7</v>
      </c>
      <c r="B7" s="177" t="s">
        <v>8</v>
      </c>
      <c r="C7" s="177"/>
      <c r="D7" s="39" t="s">
        <v>263</v>
      </c>
      <c r="E7" s="40" t="s">
        <v>264</v>
      </c>
    </row>
    <row r="8" spans="1:10" ht="15" customHeight="1" x14ac:dyDescent="0.2">
      <c r="A8" s="41"/>
      <c r="B8" s="29"/>
      <c r="E8" s="42"/>
    </row>
    <row r="9" spans="1:10" ht="15" customHeight="1" x14ac:dyDescent="0.2">
      <c r="A9" s="43">
        <v>1</v>
      </c>
      <c r="B9" s="178" t="s">
        <v>265</v>
      </c>
      <c r="C9" s="178"/>
      <c r="D9" s="44" t="s">
        <v>266</v>
      </c>
      <c r="E9" s="45">
        <v>3</v>
      </c>
    </row>
    <row r="10" spans="1:10" ht="15" customHeight="1" x14ac:dyDescent="0.2">
      <c r="A10" s="46"/>
      <c r="B10" s="47"/>
      <c r="C10" s="47"/>
      <c r="D10" s="48"/>
      <c r="E10" s="49"/>
    </row>
    <row r="11" spans="1:10" ht="15" customHeight="1" x14ac:dyDescent="0.2">
      <c r="A11" s="43">
        <v>2</v>
      </c>
      <c r="B11" s="50" t="s">
        <v>267</v>
      </c>
      <c r="C11" s="51"/>
      <c r="D11" s="44" t="s">
        <v>268</v>
      </c>
      <c r="E11" s="45">
        <v>0.8</v>
      </c>
      <c r="H11" s="52"/>
      <c r="I11" s="53"/>
      <c r="J11" s="53"/>
    </row>
    <row r="12" spans="1:10" ht="15" customHeight="1" x14ac:dyDescent="0.2">
      <c r="A12" s="54"/>
      <c r="B12" s="29"/>
      <c r="D12" s="55"/>
      <c r="E12" s="56"/>
      <c r="H12" s="52"/>
      <c r="I12" s="53"/>
      <c r="J12" s="53"/>
    </row>
    <row r="13" spans="1:10" ht="15" customHeight="1" x14ac:dyDescent="0.2">
      <c r="A13" s="43">
        <v>3</v>
      </c>
      <c r="B13" s="50" t="s">
        <v>269</v>
      </c>
      <c r="C13" s="51"/>
      <c r="D13" s="44" t="s">
        <v>270</v>
      </c>
      <c r="E13" s="45">
        <v>0.97</v>
      </c>
      <c r="H13" s="52"/>
      <c r="I13" s="53"/>
      <c r="J13" s="53"/>
    </row>
    <row r="14" spans="1:10" ht="15" customHeight="1" x14ac:dyDescent="0.2">
      <c r="A14" s="54"/>
      <c r="D14" s="55"/>
      <c r="E14" s="56"/>
      <c r="H14" s="52"/>
      <c r="I14" s="53"/>
      <c r="J14" s="53"/>
    </row>
    <row r="15" spans="1:10" ht="15" customHeight="1" x14ac:dyDescent="0.2">
      <c r="A15" s="43">
        <v>4</v>
      </c>
      <c r="B15" s="50" t="s">
        <v>271</v>
      </c>
      <c r="C15" s="51"/>
      <c r="D15" s="44" t="s">
        <v>272</v>
      </c>
      <c r="E15" s="45">
        <v>1</v>
      </c>
    </row>
    <row r="16" spans="1:10" ht="15" customHeight="1" x14ac:dyDescent="0.2">
      <c r="A16" s="57"/>
      <c r="B16" s="51"/>
      <c r="C16" s="51"/>
      <c r="D16" s="44"/>
      <c r="E16" s="58"/>
      <c r="H16" s="52"/>
      <c r="I16" s="53"/>
      <c r="J16" s="53"/>
    </row>
    <row r="17" spans="1:12" ht="15" customHeight="1" x14ac:dyDescent="0.2">
      <c r="A17" s="43">
        <v>5</v>
      </c>
      <c r="B17" s="50" t="s">
        <v>273</v>
      </c>
      <c r="C17" s="51"/>
      <c r="D17" s="44" t="s">
        <v>274</v>
      </c>
      <c r="E17" s="45">
        <v>7.4</v>
      </c>
      <c r="H17" s="52"/>
      <c r="I17" s="53"/>
      <c r="J17" s="53"/>
    </row>
    <row r="18" spans="1:12" ht="15" customHeight="1" x14ac:dyDescent="0.2">
      <c r="A18" s="57"/>
      <c r="B18" s="51"/>
      <c r="C18" s="51"/>
      <c r="D18" s="44"/>
      <c r="E18" s="58"/>
      <c r="H18" s="52"/>
      <c r="I18" s="53"/>
      <c r="J18" s="53"/>
    </row>
    <row r="19" spans="1:12" ht="15" customHeight="1" thickBot="1" x14ac:dyDescent="0.25">
      <c r="A19" s="46">
        <v>6</v>
      </c>
      <c r="B19" s="59" t="s">
        <v>275</v>
      </c>
      <c r="C19" s="60"/>
      <c r="D19" s="48" t="s">
        <v>276</v>
      </c>
      <c r="E19" s="48">
        <f>SUM(E20:E23)</f>
        <v>9.09</v>
      </c>
      <c r="H19" s="52"/>
      <c r="I19" s="53"/>
      <c r="J19" s="53"/>
    </row>
    <row r="20" spans="1:12" ht="15" customHeight="1" thickTop="1" x14ac:dyDescent="0.2">
      <c r="A20" s="54" t="s">
        <v>277</v>
      </c>
      <c r="B20" s="30" t="s">
        <v>278</v>
      </c>
      <c r="D20" s="56"/>
      <c r="E20" s="56">
        <v>3</v>
      </c>
      <c r="G20" s="89"/>
      <c r="H20" s="90"/>
      <c r="I20" s="90"/>
      <c r="J20" s="90"/>
      <c r="K20" s="90"/>
      <c r="L20" s="91"/>
    </row>
    <row r="21" spans="1:12" ht="15" customHeight="1" x14ac:dyDescent="0.2">
      <c r="A21" s="54" t="s">
        <v>279</v>
      </c>
      <c r="B21" s="30" t="s">
        <v>280</v>
      </c>
      <c r="D21" s="56"/>
      <c r="E21" s="56">
        <v>0.65</v>
      </c>
      <c r="G21" s="92" t="s">
        <v>551</v>
      </c>
      <c r="H21" s="93"/>
      <c r="I21" s="93"/>
      <c r="J21" s="93"/>
      <c r="K21" s="93"/>
      <c r="L21" s="94"/>
    </row>
    <row r="22" spans="1:12" ht="15" customHeight="1" x14ac:dyDescent="0.2">
      <c r="A22" s="54" t="s">
        <v>281</v>
      </c>
      <c r="B22" s="61" t="s">
        <v>282</v>
      </c>
      <c r="D22" s="56"/>
      <c r="E22" s="56">
        <v>0.94</v>
      </c>
      <c r="G22" s="95" t="s">
        <v>552</v>
      </c>
      <c r="H22" s="93"/>
      <c r="I22" s="93"/>
      <c r="J22" s="93"/>
      <c r="K22" s="93"/>
      <c r="L22" s="96">
        <v>763729.7</v>
      </c>
    </row>
    <row r="23" spans="1:12" ht="15" customHeight="1" x14ac:dyDescent="0.2">
      <c r="A23" s="54" t="s">
        <v>283</v>
      </c>
      <c r="B23" s="62" t="s">
        <v>284</v>
      </c>
      <c r="C23" s="63"/>
      <c r="D23" s="64"/>
      <c r="E23" s="64">
        <v>4.5</v>
      </c>
      <c r="G23" s="95" t="s">
        <v>553</v>
      </c>
      <c r="H23" s="93"/>
      <c r="I23" s="93"/>
      <c r="J23" s="93"/>
      <c r="K23" s="93"/>
      <c r="L23" s="96">
        <v>143581.18</v>
      </c>
    </row>
    <row r="24" spans="1:12" ht="15" customHeight="1" x14ac:dyDescent="0.2">
      <c r="A24" s="65"/>
      <c r="C24" s="60"/>
      <c r="D24" s="66"/>
      <c r="E24" s="179">
        <f>ROUND((((1+$E$9/100+$E$11/100+$E$13/100)*(1+$E$15/100)*(1+$E$17/100))/(1-$E$19/100)-1)*100,2)</f>
        <v>25.01</v>
      </c>
      <c r="G24" s="95" t="s">
        <v>554</v>
      </c>
      <c r="H24" s="93"/>
      <c r="I24" s="93"/>
      <c r="J24" s="93"/>
      <c r="K24" s="93"/>
      <c r="L24" s="100">
        <f>L23/L22</f>
        <v>0.18799999528629044</v>
      </c>
    </row>
    <row r="25" spans="1:12" ht="15" customHeight="1" x14ac:dyDescent="0.2">
      <c r="A25" s="67"/>
      <c r="B25" s="29" t="s">
        <v>285</v>
      </c>
      <c r="C25" s="68" t="s">
        <v>286</v>
      </c>
      <c r="D25" s="42" t="s">
        <v>287</v>
      </c>
      <c r="E25" s="180"/>
      <c r="G25" s="95" t="s">
        <v>555</v>
      </c>
      <c r="H25" s="93"/>
      <c r="I25" s="93"/>
      <c r="J25" s="93"/>
      <c r="K25" s="93"/>
      <c r="L25" s="100">
        <v>0.05</v>
      </c>
    </row>
    <row r="26" spans="1:12" ht="15" customHeight="1" x14ac:dyDescent="0.2">
      <c r="A26" s="69"/>
      <c r="B26" s="63"/>
      <c r="C26" s="68" t="s">
        <v>288</v>
      </c>
      <c r="D26" s="70"/>
      <c r="E26" s="181"/>
      <c r="G26" s="95" t="s">
        <v>556</v>
      </c>
      <c r="H26" s="93"/>
      <c r="I26" s="93"/>
      <c r="J26" s="93"/>
      <c r="K26" s="93"/>
      <c r="L26" s="100">
        <f>L25*L24</f>
        <v>9.3999997643145223E-3</v>
      </c>
    </row>
    <row r="27" spans="1:12" ht="15" customHeight="1" thickBot="1" x14ac:dyDescent="0.25">
      <c r="G27" s="97"/>
      <c r="H27" s="98"/>
      <c r="I27" s="98"/>
      <c r="J27" s="98"/>
      <c r="K27" s="98"/>
      <c r="L27" s="99"/>
    </row>
    <row r="28" spans="1:12" ht="15" customHeight="1" thickTop="1" x14ac:dyDescent="0.2">
      <c r="H28" s="71"/>
      <c r="I28" s="72"/>
      <c r="J28" s="72"/>
    </row>
    <row r="29" spans="1:12" ht="24.95" customHeight="1" x14ac:dyDescent="0.2">
      <c r="B29" s="182" t="s">
        <v>289</v>
      </c>
      <c r="C29" s="182"/>
      <c r="D29" s="182"/>
      <c r="E29" s="182"/>
      <c r="H29" s="71"/>
      <c r="I29" s="72"/>
      <c r="J29" s="72"/>
    </row>
    <row r="30" spans="1:12" ht="15" customHeight="1" x14ac:dyDescent="0.2">
      <c r="H30" s="71"/>
      <c r="I30" s="72"/>
      <c r="J30" s="72"/>
    </row>
    <row r="33" spans="1:5" ht="57" customHeight="1" x14ac:dyDescent="0.2">
      <c r="A33" s="173" t="s">
        <v>290</v>
      </c>
      <c r="B33" s="174"/>
      <c r="C33" s="174"/>
      <c r="D33" s="174"/>
      <c r="E33" s="174"/>
    </row>
  </sheetData>
  <mergeCells count="7">
    <mergeCell ref="A33:E33"/>
    <mergeCell ref="B1:E1"/>
    <mergeCell ref="A6:E6"/>
    <mergeCell ref="B7:C7"/>
    <mergeCell ref="B9:C9"/>
    <mergeCell ref="E24:E26"/>
    <mergeCell ref="B29:E29"/>
  </mergeCells>
  <printOptions horizontalCentered="1"/>
  <pageMargins left="0.39370078740157483" right="0.39370078740157483" top="0.39370078740157483" bottom="0.39370078740157483" header="0.31496062992125984" footer="0.23622047244094491"/>
  <pageSetup paperSize="9" scale="84" orientation="portrait" r:id="rId1"/>
  <headerFooter alignWithMargins="0">
    <oddFooter>&amp;C&amp;"Calibri,Regular"&amp;9Página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051548-8389-47DB-AC06-7065BDC08229}">
  <dimension ref="A1:J33"/>
  <sheetViews>
    <sheetView showGridLines="0" view="pageBreakPreview" topLeftCell="A7" zoomScaleSheetLayoutView="100" workbookViewId="0">
      <selection activeCell="J30" sqref="J30"/>
    </sheetView>
  </sheetViews>
  <sheetFormatPr defaultRowHeight="12" x14ac:dyDescent="0.2"/>
  <cols>
    <col min="1" max="1" width="9.375" style="30" customWidth="1"/>
    <col min="2" max="2" width="35.625" style="30" customWidth="1"/>
    <col min="3" max="3" width="27.75" style="30" customWidth="1"/>
    <col min="4" max="5" width="13.75" style="30" customWidth="1"/>
    <col min="6" max="9" width="9" style="30"/>
    <col min="10" max="10" width="15.75" style="30" customWidth="1"/>
    <col min="11" max="16384" width="9" style="30"/>
  </cols>
  <sheetData>
    <row r="1" spans="1:10" ht="56.25" customHeight="1" x14ac:dyDescent="0.2">
      <c r="A1" s="27"/>
      <c r="B1" s="175" t="s">
        <v>248</v>
      </c>
      <c r="C1" s="175"/>
      <c r="D1" s="175"/>
      <c r="E1" s="175"/>
      <c r="F1" s="28"/>
      <c r="G1" s="29"/>
      <c r="I1" s="31"/>
    </row>
    <row r="2" spans="1:10" x14ac:dyDescent="0.2">
      <c r="A2" s="35"/>
      <c r="B2" s="35"/>
      <c r="C2" s="35"/>
      <c r="D2" s="35"/>
      <c r="F2" s="35"/>
      <c r="G2" s="29"/>
    </row>
    <row r="3" spans="1:10" ht="15" customHeight="1" x14ac:dyDescent="0.2">
      <c r="A3" s="33" t="s">
        <v>253</v>
      </c>
      <c r="B3" s="34" t="s">
        <v>254</v>
      </c>
      <c r="C3" s="35"/>
      <c r="D3" s="35"/>
      <c r="E3" s="36" t="s">
        <v>255</v>
      </c>
      <c r="F3" s="35"/>
      <c r="G3" s="29"/>
    </row>
    <row r="4" spans="1:10" ht="15" customHeight="1" x14ac:dyDescent="0.2">
      <c r="A4" s="37" t="s">
        <v>256</v>
      </c>
      <c r="B4" s="34" t="s">
        <v>257</v>
      </c>
      <c r="C4" s="35"/>
      <c r="D4" s="35"/>
      <c r="E4" s="33" t="s">
        <v>258</v>
      </c>
      <c r="F4" s="35"/>
      <c r="G4" s="29"/>
    </row>
    <row r="5" spans="1:10" ht="15" customHeight="1" x14ac:dyDescent="0.2">
      <c r="A5" s="37" t="s">
        <v>259</v>
      </c>
      <c r="B5" s="38" t="s">
        <v>260</v>
      </c>
      <c r="C5" s="35"/>
      <c r="D5" s="35"/>
      <c r="E5" s="33" t="s">
        <v>261</v>
      </c>
      <c r="F5" s="35"/>
      <c r="G5" s="29"/>
    </row>
    <row r="6" spans="1:10" ht="24.95" customHeight="1" x14ac:dyDescent="0.2">
      <c r="A6" s="176" t="s">
        <v>550</v>
      </c>
      <c r="B6" s="176"/>
      <c r="C6" s="176"/>
      <c r="D6" s="176"/>
      <c r="E6" s="176"/>
      <c r="F6" s="35"/>
      <c r="G6" s="35"/>
      <c r="H6" s="35"/>
      <c r="I6" s="35"/>
    </row>
    <row r="7" spans="1:10" ht="24.95" customHeight="1" x14ac:dyDescent="0.2">
      <c r="A7" s="39" t="s">
        <v>7</v>
      </c>
      <c r="B7" s="177" t="s">
        <v>8</v>
      </c>
      <c r="C7" s="177"/>
      <c r="D7" s="39" t="s">
        <v>263</v>
      </c>
      <c r="E7" s="40" t="s">
        <v>264</v>
      </c>
    </row>
    <row r="8" spans="1:10" ht="15" customHeight="1" x14ac:dyDescent="0.2">
      <c r="A8" s="41"/>
      <c r="B8" s="29"/>
      <c r="E8" s="42"/>
    </row>
    <row r="9" spans="1:10" ht="15" customHeight="1" x14ac:dyDescent="0.2">
      <c r="A9" s="43">
        <v>1</v>
      </c>
      <c r="B9" s="178" t="s">
        <v>265</v>
      </c>
      <c r="C9" s="178"/>
      <c r="D9" s="44" t="s">
        <v>266</v>
      </c>
      <c r="E9" s="45">
        <v>2</v>
      </c>
    </row>
    <row r="10" spans="1:10" ht="15" customHeight="1" x14ac:dyDescent="0.2">
      <c r="A10" s="46"/>
      <c r="B10" s="47"/>
      <c r="C10" s="47"/>
      <c r="D10" s="48"/>
      <c r="E10" s="49"/>
    </row>
    <row r="11" spans="1:10" ht="15" customHeight="1" x14ac:dyDescent="0.2">
      <c r="A11" s="43">
        <v>2</v>
      </c>
      <c r="B11" s="50" t="s">
        <v>267</v>
      </c>
      <c r="C11" s="51"/>
      <c r="D11" s="44" t="s">
        <v>268</v>
      </c>
      <c r="E11" s="45">
        <v>1</v>
      </c>
      <c r="H11" s="52"/>
      <c r="I11" s="53"/>
      <c r="J11" s="53"/>
    </row>
    <row r="12" spans="1:10" ht="15" customHeight="1" x14ac:dyDescent="0.2">
      <c r="A12" s="54"/>
      <c r="B12" s="29"/>
      <c r="D12" s="55"/>
      <c r="E12" s="56"/>
      <c r="H12" s="52"/>
      <c r="I12" s="53"/>
      <c r="J12" s="53"/>
    </row>
    <row r="13" spans="1:10" ht="15" customHeight="1" x14ac:dyDescent="0.2">
      <c r="A13" s="43">
        <v>3</v>
      </c>
      <c r="B13" s="50" t="s">
        <v>269</v>
      </c>
      <c r="C13" s="51"/>
      <c r="D13" s="44" t="s">
        <v>270</v>
      </c>
      <c r="E13" s="45">
        <v>0.97</v>
      </c>
      <c r="H13" s="52"/>
      <c r="I13" s="53"/>
      <c r="J13" s="53"/>
    </row>
    <row r="14" spans="1:10" ht="15" customHeight="1" x14ac:dyDescent="0.2">
      <c r="A14" s="54"/>
      <c r="D14" s="55"/>
      <c r="E14" s="56"/>
      <c r="H14" s="52"/>
      <c r="I14" s="53"/>
      <c r="J14" s="53"/>
    </row>
    <row r="15" spans="1:10" ht="15" customHeight="1" x14ac:dyDescent="0.2">
      <c r="A15" s="43">
        <v>4</v>
      </c>
      <c r="B15" s="50" t="s">
        <v>271</v>
      </c>
      <c r="C15" s="51"/>
      <c r="D15" s="44" t="s">
        <v>272</v>
      </c>
      <c r="E15" s="45">
        <v>0.25</v>
      </c>
    </row>
    <row r="16" spans="1:10" ht="15" customHeight="1" x14ac:dyDescent="0.2">
      <c r="A16" s="57"/>
      <c r="B16" s="51"/>
      <c r="C16" s="51"/>
      <c r="D16" s="44"/>
      <c r="E16" s="58"/>
      <c r="H16" s="52"/>
      <c r="I16" s="53"/>
      <c r="J16" s="53"/>
    </row>
    <row r="17" spans="1:10" ht="15" customHeight="1" x14ac:dyDescent="0.2">
      <c r="A17" s="43">
        <v>5</v>
      </c>
      <c r="B17" s="50" t="s">
        <v>273</v>
      </c>
      <c r="C17" s="51"/>
      <c r="D17" s="44" t="s">
        <v>274</v>
      </c>
      <c r="E17" s="45">
        <v>3</v>
      </c>
      <c r="H17" s="52"/>
      <c r="I17" s="53"/>
      <c r="J17" s="53"/>
    </row>
    <row r="18" spans="1:10" ht="15" customHeight="1" x14ac:dyDescent="0.2">
      <c r="A18" s="57"/>
      <c r="B18" s="51"/>
      <c r="C18" s="51"/>
      <c r="D18" s="44"/>
      <c r="E18" s="58"/>
      <c r="H18" s="52"/>
      <c r="I18" s="53"/>
      <c r="J18" s="53"/>
    </row>
    <row r="19" spans="1:10" ht="15" customHeight="1" x14ac:dyDescent="0.2">
      <c r="A19" s="46">
        <v>6</v>
      </c>
      <c r="B19" s="59" t="s">
        <v>275</v>
      </c>
      <c r="C19" s="60"/>
      <c r="D19" s="48" t="s">
        <v>276</v>
      </c>
      <c r="E19" s="48">
        <f>SUM(E20:E23)</f>
        <v>8.15</v>
      </c>
      <c r="H19" s="52"/>
      <c r="I19" s="53"/>
      <c r="J19" s="53"/>
    </row>
    <row r="20" spans="1:10" ht="15" customHeight="1" x14ac:dyDescent="0.2">
      <c r="A20" s="54" t="s">
        <v>277</v>
      </c>
      <c r="B20" s="30" t="s">
        <v>278</v>
      </c>
      <c r="D20" s="56"/>
      <c r="E20" s="56">
        <v>3</v>
      </c>
      <c r="H20" s="52"/>
      <c r="I20" s="53"/>
      <c r="J20" s="53"/>
    </row>
    <row r="21" spans="1:10" ht="15" customHeight="1" x14ac:dyDescent="0.2">
      <c r="A21" s="54" t="s">
        <v>279</v>
      </c>
      <c r="B21" s="30" t="s">
        <v>280</v>
      </c>
      <c r="D21" s="56"/>
      <c r="E21" s="56">
        <v>0.65</v>
      </c>
      <c r="H21" s="52"/>
      <c r="I21" s="53"/>
      <c r="J21" s="53"/>
    </row>
    <row r="22" spans="1:10" ht="15" customHeight="1" x14ac:dyDescent="0.2">
      <c r="A22" s="54" t="s">
        <v>281</v>
      </c>
      <c r="B22" s="61" t="s">
        <v>282</v>
      </c>
      <c r="D22" s="56"/>
      <c r="E22" s="56">
        <v>0</v>
      </c>
      <c r="H22" s="52"/>
      <c r="I22" s="53"/>
      <c r="J22" s="53"/>
    </row>
    <row r="23" spans="1:10" ht="15" customHeight="1" x14ac:dyDescent="0.2">
      <c r="A23" s="54" t="s">
        <v>283</v>
      </c>
      <c r="B23" s="62" t="s">
        <v>284</v>
      </c>
      <c r="C23" s="63"/>
      <c r="D23" s="64"/>
      <c r="E23" s="64">
        <v>4.5</v>
      </c>
      <c r="H23" s="52"/>
      <c r="I23" s="53"/>
      <c r="J23" s="53"/>
    </row>
    <row r="24" spans="1:10" ht="15" customHeight="1" x14ac:dyDescent="0.2">
      <c r="A24" s="65"/>
      <c r="C24" s="60"/>
      <c r="D24" s="66"/>
      <c r="E24" s="179">
        <f>ROUND((((1+$E$9/100+$E$11/100+$E$13/100)*(1+$E$15/100)*(1+$E$17/100))/(1-$E$19/100)-1)*100,2)</f>
        <v>16.88</v>
      </c>
      <c r="H24" s="52"/>
      <c r="I24" s="53"/>
      <c r="J24" s="53"/>
    </row>
    <row r="25" spans="1:10" ht="15" customHeight="1" x14ac:dyDescent="0.2">
      <c r="A25" s="67"/>
      <c r="B25" s="29" t="s">
        <v>285</v>
      </c>
      <c r="C25" s="68" t="s">
        <v>286</v>
      </c>
      <c r="D25" s="42" t="s">
        <v>287</v>
      </c>
      <c r="E25" s="180"/>
      <c r="H25" s="52"/>
      <c r="I25" s="53"/>
      <c r="J25" s="53"/>
    </row>
    <row r="26" spans="1:10" ht="15" customHeight="1" x14ac:dyDescent="0.2">
      <c r="A26" s="69"/>
      <c r="B26" s="63"/>
      <c r="C26" s="68" t="s">
        <v>288</v>
      </c>
      <c r="D26" s="70"/>
      <c r="E26" s="181"/>
      <c r="H26" s="52"/>
      <c r="I26" s="53"/>
      <c r="J26" s="53"/>
    </row>
    <row r="27" spans="1:10" ht="15" customHeight="1" x14ac:dyDescent="0.2">
      <c r="H27" s="71"/>
      <c r="I27" s="72"/>
      <c r="J27" s="72"/>
    </row>
    <row r="28" spans="1:10" ht="15" customHeight="1" x14ac:dyDescent="0.2">
      <c r="H28" s="71"/>
      <c r="I28" s="72"/>
      <c r="J28" s="72"/>
    </row>
    <row r="29" spans="1:10" ht="24.95" customHeight="1" x14ac:dyDescent="0.2">
      <c r="B29" s="182" t="s">
        <v>289</v>
      </c>
      <c r="C29" s="182"/>
      <c r="D29" s="182"/>
      <c r="E29" s="182"/>
      <c r="H29" s="71"/>
      <c r="I29" s="72"/>
      <c r="J29" s="72"/>
    </row>
    <row r="30" spans="1:10" ht="15" customHeight="1" x14ac:dyDescent="0.2">
      <c r="H30" s="71"/>
      <c r="I30" s="72"/>
      <c r="J30" s="72"/>
    </row>
    <row r="33" spans="1:5" ht="57" customHeight="1" x14ac:dyDescent="0.2">
      <c r="A33" s="173" t="s">
        <v>290</v>
      </c>
      <c r="B33" s="174"/>
      <c r="C33" s="174"/>
      <c r="D33" s="174"/>
      <c r="E33" s="174"/>
    </row>
  </sheetData>
  <mergeCells count="7">
    <mergeCell ref="A33:E33"/>
    <mergeCell ref="B1:E1"/>
    <mergeCell ref="A6:E6"/>
    <mergeCell ref="B7:C7"/>
    <mergeCell ref="B9:C9"/>
    <mergeCell ref="E24:E26"/>
    <mergeCell ref="B29:E29"/>
  </mergeCells>
  <printOptions horizontalCentered="1"/>
  <pageMargins left="0.39370078740157483" right="0.39370078740157483" top="0.39370078740157483" bottom="0.39370078740157483" header="0.31496062992125984" footer="0.23622047244094491"/>
  <pageSetup paperSize="9" scale="84" orientation="portrait" r:id="rId1"/>
  <headerFooter alignWithMargins="0">
    <oddFooter>&amp;C&amp;"Calibri,Regular"&amp;9Página &amp;P de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47B6A8-36D9-40F0-81A2-4963B96A78B5}">
  <sheetPr>
    <pageSetUpPr fitToPage="1"/>
  </sheetPr>
  <dimension ref="A1:J122"/>
  <sheetViews>
    <sheetView tabSelected="1" showOutlineSymbols="0" view="pageBreakPreview" topLeftCell="A94" zoomScaleNormal="100" zoomScaleSheetLayoutView="100" workbookViewId="0">
      <selection activeCell="E101" sqref="E101"/>
    </sheetView>
  </sheetViews>
  <sheetFormatPr defaultRowHeight="14.25" x14ac:dyDescent="0.2"/>
  <cols>
    <col min="1" max="1" width="17" style="17" bestFit="1" customWidth="1"/>
    <col min="2" max="2" width="60" style="17" bestFit="1" customWidth="1"/>
    <col min="3" max="3" width="5" style="17" bestFit="1" customWidth="1"/>
    <col min="4" max="4" width="10" style="17" bestFit="1" customWidth="1"/>
    <col min="5" max="5" width="60" style="17" bestFit="1" customWidth="1"/>
    <col min="6" max="6" width="18" style="17" bestFit="1" customWidth="1"/>
    <col min="7" max="16384" width="9" style="17"/>
  </cols>
  <sheetData>
    <row r="1" spans="1:10" ht="85.5" customHeight="1" x14ac:dyDescent="0.2">
      <c r="B1" s="18" t="s">
        <v>248</v>
      </c>
      <c r="C1" s="18"/>
      <c r="D1" s="18"/>
    </row>
    <row r="2" spans="1:10" ht="15" x14ac:dyDescent="0.2">
      <c r="A2" s="21"/>
      <c r="B2" s="21" t="s">
        <v>0</v>
      </c>
      <c r="C2" s="21"/>
      <c r="D2" s="21"/>
      <c r="E2" s="21"/>
      <c r="F2" s="185"/>
      <c r="G2" s="185"/>
      <c r="H2" s="185"/>
      <c r="I2" s="185"/>
      <c r="J2" s="185"/>
    </row>
    <row r="3" spans="1:10" ht="31.5" customHeight="1" x14ac:dyDescent="0.2">
      <c r="A3" s="22"/>
      <c r="B3" s="22" t="s">
        <v>4</v>
      </c>
      <c r="C3" s="22"/>
      <c r="D3" s="22"/>
      <c r="E3" s="22"/>
      <c r="F3" s="185"/>
      <c r="G3" s="185"/>
      <c r="H3" s="185"/>
      <c r="I3" s="185"/>
      <c r="J3" s="185"/>
    </row>
    <row r="4" spans="1:10" s="73" customFormat="1" ht="35.25" customHeight="1" x14ac:dyDescent="0.2">
      <c r="A4" s="186" t="s">
        <v>291</v>
      </c>
      <c r="B4" s="161"/>
      <c r="C4" s="161"/>
      <c r="D4" s="161"/>
      <c r="E4" s="162"/>
    </row>
    <row r="5" spans="1:10" ht="33.75" customHeight="1" x14ac:dyDescent="0.2">
      <c r="A5" s="74" t="s">
        <v>7</v>
      </c>
      <c r="B5" s="74" t="s">
        <v>8</v>
      </c>
      <c r="C5" s="75" t="s">
        <v>9</v>
      </c>
      <c r="D5" s="23" t="s">
        <v>10</v>
      </c>
      <c r="E5" s="74" t="s">
        <v>291</v>
      </c>
    </row>
    <row r="6" spans="1:10" ht="24" customHeight="1" x14ac:dyDescent="0.2">
      <c r="A6" s="76" t="s">
        <v>16</v>
      </c>
      <c r="B6" s="76" t="s">
        <v>17</v>
      </c>
      <c r="C6" s="77"/>
      <c r="D6" s="78"/>
      <c r="E6" s="76"/>
    </row>
    <row r="7" spans="1:10" ht="24" customHeight="1" x14ac:dyDescent="0.2">
      <c r="A7" s="79" t="s">
        <v>18</v>
      </c>
      <c r="B7" s="79" t="s">
        <v>19</v>
      </c>
      <c r="C7" s="80" t="s">
        <v>20</v>
      </c>
      <c r="D7" s="81" t="s">
        <v>292</v>
      </c>
      <c r="E7" s="79" t="s">
        <v>293</v>
      </c>
    </row>
    <row r="8" spans="1:10" ht="24" customHeight="1" x14ac:dyDescent="0.2">
      <c r="A8" s="79" t="s">
        <v>21</v>
      </c>
      <c r="B8" s="79" t="s">
        <v>22</v>
      </c>
      <c r="C8" s="80" t="s">
        <v>23</v>
      </c>
      <c r="D8" s="81" t="s">
        <v>294</v>
      </c>
      <c r="E8" s="79" t="s">
        <v>295</v>
      </c>
    </row>
    <row r="9" spans="1:10" ht="24" customHeight="1" x14ac:dyDescent="0.2">
      <c r="A9" s="79" t="s">
        <v>24</v>
      </c>
      <c r="B9" s="79" t="s">
        <v>25</v>
      </c>
      <c r="C9" s="80" t="s">
        <v>26</v>
      </c>
      <c r="D9" s="81" t="s">
        <v>296</v>
      </c>
      <c r="E9" s="79" t="s">
        <v>297</v>
      </c>
    </row>
    <row r="10" spans="1:10" ht="24" customHeight="1" x14ac:dyDescent="0.2">
      <c r="A10" s="82" t="s">
        <v>27</v>
      </c>
      <c r="B10" s="82" t="s">
        <v>28</v>
      </c>
      <c r="C10" s="83" t="s">
        <v>29</v>
      </c>
      <c r="D10" s="84" t="s">
        <v>296</v>
      </c>
      <c r="E10" s="82" t="s">
        <v>298</v>
      </c>
    </row>
    <row r="11" spans="1:10" ht="36" customHeight="1" x14ac:dyDescent="0.2">
      <c r="A11" s="79" t="s">
        <v>30</v>
      </c>
      <c r="B11" s="79" t="s">
        <v>31</v>
      </c>
      <c r="C11" s="80" t="s">
        <v>26</v>
      </c>
      <c r="D11" s="81" t="s">
        <v>299</v>
      </c>
      <c r="E11" s="79" t="s">
        <v>300</v>
      </c>
    </row>
    <row r="12" spans="1:10" ht="24" customHeight="1" x14ac:dyDescent="0.2">
      <c r="A12" s="79" t="s">
        <v>32</v>
      </c>
      <c r="B12" s="79" t="s">
        <v>33</v>
      </c>
      <c r="C12" s="80" t="s">
        <v>23</v>
      </c>
      <c r="D12" s="81" t="s">
        <v>294</v>
      </c>
      <c r="E12" s="79" t="s">
        <v>301</v>
      </c>
    </row>
    <row r="13" spans="1:10" ht="24" customHeight="1" x14ac:dyDescent="0.2">
      <c r="A13" s="76" t="s">
        <v>34</v>
      </c>
      <c r="B13" s="76" t="s">
        <v>35</v>
      </c>
      <c r="C13" s="77"/>
      <c r="D13" s="78"/>
      <c r="E13" s="76"/>
    </row>
    <row r="14" spans="1:10" ht="24" customHeight="1" x14ac:dyDescent="0.2">
      <c r="A14" s="76" t="s">
        <v>36</v>
      </c>
      <c r="B14" s="76" t="s">
        <v>37</v>
      </c>
      <c r="C14" s="77"/>
      <c r="D14" s="78"/>
      <c r="E14" s="76"/>
    </row>
    <row r="15" spans="1:10" ht="24" customHeight="1" x14ac:dyDescent="0.2">
      <c r="A15" s="79" t="s">
        <v>38</v>
      </c>
      <c r="B15" s="79" t="s">
        <v>39</v>
      </c>
      <c r="C15" s="80" t="s">
        <v>26</v>
      </c>
      <c r="D15" s="81" t="s">
        <v>302</v>
      </c>
      <c r="E15" s="79" t="s">
        <v>303</v>
      </c>
    </row>
    <row r="16" spans="1:10" ht="36" customHeight="1" x14ac:dyDescent="0.2">
      <c r="A16" s="79" t="s">
        <v>40</v>
      </c>
      <c r="B16" s="79" t="s">
        <v>41</v>
      </c>
      <c r="C16" s="80" t="s">
        <v>26</v>
      </c>
      <c r="D16" s="81" t="s">
        <v>302</v>
      </c>
      <c r="E16" s="79" t="s">
        <v>303</v>
      </c>
    </row>
    <row r="17" spans="1:5" ht="24" customHeight="1" x14ac:dyDescent="0.2">
      <c r="A17" s="76" t="s">
        <v>42</v>
      </c>
      <c r="B17" s="76" t="s">
        <v>43</v>
      </c>
      <c r="C17" s="77"/>
      <c r="D17" s="78"/>
      <c r="E17" s="76"/>
    </row>
    <row r="18" spans="1:5" ht="24" customHeight="1" x14ac:dyDescent="0.2">
      <c r="A18" s="79" t="s">
        <v>44</v>
      </c>
      <c r="B18" s="79" t="s">
        <v>45</v>
      </c>
      <c r="C18" s="80" t="s">
        <v>46</v>
      </c>
      <c r="D18" s="81" t="s">
        <v>304</v>
      </c>
      <c r="E18" s="79" t="s">
        <v>305</v>
      </c>
    </row>
    <row r="19" spans="1:5" ht="24" customHeight="1" x14ac:dyDescent="0.2">
      <c r="A19" s="79" t="s">
        <v>47</v>
      </c>
      <c r="B19" s="79" t="s">
        <v>48</v>
      </c>
      <c r="C19" s="80" t="s">
        <v>49</v>
      </c>
      <c r="D19" s="81" t="s">
        <v>306</v>
      </c>
      <c r="E19" s="79" t="s">
        <v>307</v>
      </c>
    </row>
    <row r="20" spans="1:5" ht="24" customHeight="1" x14ac:dyDescent="0.2">
      <c r="A20" s="79" t="s">
        <v>50</v>
      </c>
      <c r="B20" s="79" t="s">
        <v>51</v>
      </c>
      <c r="C20" s="80" t="s">
        <v>26</v>
      </c>
      <c r="D20" s="81" t="s">
        <v>308</v>
      </c>
      <c r="E20" s="79" t="s">
        <v>309</v>
      </c>
    </row>
    <row r="21" spans="1:5" ht="24" customHeight="1" x14ac:dyDescent="0.2">
      <c r="A21" s="76" t="s">
        <v>52</v>
      </c>
      <c r="B21" s="76" t="s">
        <v>53</v>
      </c>
      <c r="C21" s="77"/>
      <c r="D21" s="78"/>
      <c r="E21" s="76"/>
    </row>
    <row r="22" spans="1:5" ht="24" customHeight="1" x14ac:dyDescent="0.2">
      <c r="A22" s="79" t="s">
        <v>54</v>
      </c>
      <c r="B22" s="79" t="s">
        <v>55</v>
      </c>
      <c r="C22" s="80" t="s">
        <v>56</v>
      </c>
      <c r="D22" s="81" t="s">
        <v>310</v>
      </c>
      <c r="E22" s="79" t="s">
        <v>311</v>
      </c>
    </row>
    <row r="23" spans="1:5" ht="24" customHeight="1" x14ac:dyDescent="0.2">
      <c r="A23" s="79" t="s">
        <v>57</v>
      </c>
      <c r="B23" s="79" t="s">
        <v>58</v>
      </c>
      <c r="C23" s="80" t="s">
        <v>20</v>
      </c>
      <c r="D23" s="81" t="s">
        <v>312</v>
      </c>
      <c r="E23" s="79" t="s">
        <v>313</v>
      </c>
    </row>
    <row r="24" spans="1:5" ht="24" customHeight="1" x14ac:dyDescent="0.2">
      <c r="A24" s="76" t="s">
        <v>59</v>
      </c>
      <c r="B24" s="76" t="s">
        <v>60</v>
      </c>
      <c r="C24" s="77"/>
      <c r="D24" s="78"/>
      <c r="E24" s="76"/>
    </row>
    <row r="25" spans="1:5" ht="24" customHeight="1" x14ac:dyDescent="0.2">
      <c r="A25" s="79" t="s">
        <v>61</v>
      </c>
      <c r="B25" s="79" t="s">
        <v>62</v>
      </c>
      <c r="C25" s="80" t="s">
        <v>29</v>
      </c>
      <c r="D25" s="81" t="s">
        <v>314</v>
      </c>
      <c r="E25" s="79" t="s">
        <v>315</v>
      </c>
    </row>
    <row r="26" spans="1:5" ht="24" customHeight="1" x14ac:dyDescent="0.2">
      <c r="A26" s="76" t="s">
        <v>63</v>
      </c>
      <c r="B26" s="76" t="s">
        <v>64</v>
      </c>
      <c r="C26" s="77"/>
      <c r="D26" s="78"/>
      <c r="E26" s="76"/>
    </row>
    <row r="27" spans="1:5" ht="36" customHeight="1" x14ac:dyDescent="0.2">
      <c r="A27" s="79" t="s">
        <v>65</v>
      </c>
      <c r="B27" s="79" t="s">
        <v>66</v>
      </c>
      <c r="C27" s="80" t="s">
        <v>56</v>
      </c>
      <c r="D27" s="81" t="s">
        <v>316</v>
      </c>
      <c r="E27" s="79" t="s">
        <v>317</v>
      </c>
    </row>
    <row r="28" spans="1:5" ht="24" customHeight="1" x14ac:dyDescent="0.2">
      <c r="A28" s="76" t="s">
        <v>67</v>
      </c>
      <c r="B28" s="76" t="s">
        <v>68</v>
      </c>
      <c r="C28" s="77"/>
      <c r="D28" s="78"/>
      <c r="E28" s="76"/>
    </row>
    <row r="29" spans="1:5" ht="24" customHeight="1" x14ac:dyDescent="0.2">
      <c r="A29" s="79" t="s">
        <v>69</v>
      </c>
      <c r="B29" s="79" t="s">
        <v>70</v>
      </c>
      <c r="C29" s="80" t="s">
        <v>26</v>
      </c>
      <c r="D29" s="81" t="s">
        <v>318</v>
      </c>
      <c r="E29" s="79" t="s">
        <v>319</v>
      </c>
    </row>
    <row r="30" spans="1:5" ht="24" customHeight="1" x14ac:dyDescent="0.2">
      <c r="A30" s="79" t="s">
        <v>71</v>
      </c>
      <c r="B30" s="79" t="s">
        <v>72</v>
      </c>
      <c r="C30" s="80" t="s">
        <v>26</v>
      </c>
      <c r="D30" s="81" t="s">
        <v>320</v>
      </c>
      <c r="E30" s="79" t="s">
        <v>321</v>
      </c>
    </row>
    <row r="31" spans="1:5" ht="24" customHeight="1" x14ac:dyDescent="0.2">
      <c r="A31" s="76" t="s">
        <v>73</v>
      </c>
      <c r="B31" s="76" t="s">
        <v>74</v>
      </c>
      <c r="C31" s="77"/>
      <c r="D31" s="78"/>
      <c r="E31" s="76"/>
    </row>
    <row r="32" spans="1:5" ht="36" customHeight="1" x14ac:dyDescent="0.2">
      <c r="A32" s="79" t="s">
        <v>75</v>
      </c>
      <c r="B32" s="79" t="s">
        <v>76</v>
      </c>
      <c r="C32" s="80" t="s">
        <v>56</v>
      </c>
      <c r="D32" s="81" t="s">
        <v>322</v>
      </c>
      <c r="E32" s="79" t="s">
        <v>323</v>
      </c>
    </row>
    <row r="33" spans="1:5" ht="24" customHeight="1" x14ac:dyDescent="0.2">
      <c r="A33" s="79" t="s">
        <v>77</v>
      </c>
      <c r="B33" s="79" t="s">
        <v>78</v>
      </c>
      <c r="C33" s="80" t="s">
        <v>56</v>
      </c>
      <c r="D33" s="81" t="s">
        <v>324</v>
      </c>
      <c r="E33" s="79" t="s">
        <v>325</v>
      </c>
    </row>
    <row r="34" spans="1:5" ht="24" customHeight="1" x14ac:dyDescent="0.2">
      <c r="A34" s="76" t="s">
        <v>79</v>
      </c>
      <c r="B34" s="76" t="s">
        <v>80</v>
      </c>
      <c r="C34" s="77"/>
      <c r="D34" s="78"/>
      <c r="E34" s="76"/>
    </row>
    <row r="35" spans="1:5" ht="36" customHeight="1" x14ac:dyDescent="0.2">
      <c r="A35" s="79" t="s">
        <v>81</v>
      </c>
      <c r="B35" s="79" t="s">
        <v>82</v>
      </c>
      <c r="C35" s="80" t="s">
        <v>26</v>
      </c>
      <c r="D35" s="81" t="s">
        <v>326</v>
      </c>
      <c r="E35" s="79" t="s">
        <v>327</v>
      </c>
    </row>
    <row r="36" spans="1:5" ht="36" customHeight="1" x14ac:dyDescent="0.2">
      <c r="A36" s="79" t="s">
        <v>83</v>
      </c>
      <c r="B36" s="79" t="s">
        <v>84</v>
      </c>
      <c r="C36" s="80" t="s">
        <v>46</v>
      </c>
      <c r="D36" s="81" t="s">
        <v>328</v>
      </c>
      <c r="E36" s="79" t="s">
        <v>329</v>
      </c>
    </row>
    <row r="37" spans="1:5" ht="24" customHeight="1" x14ac:dyDescent="0.2">
      <c r="A37" s="79" t="s">
        <v>85</v>
      </c>
      <c r="B37" s="79" t="s">
        <v>86</v>
      </c>
      <c r="C37" s="80" t="s">
        <v>26</v>
      </c>
      <c r="D37" s="81" t="s">
        <v>330</v>
      </c>
      <c r="E37" s="79" t="s">
        <v>331</v>
      </c>
    </row>
    <row r="38" spans="1:5" ht="24" customHeight="1" x14ac:dyDescent="0.2">
      <c r="A38" s="76" t="s">
        <v>87</v>
      </c>
      <c r="B38" s="76" t="s">
        <v>88</v>
      </c>
      <c r="C38" s="77"/>
      <c r="D38" s="78"/>
      <c r="E38" s="76"/>
    </row>
    <row r="39" spans="1:5" ht="24" customHeight="1" x14ac:dyDescent="0.2">
      <c r="A39" s="76" t="s">
        <v>89</v>
      </c>
      <c r="B39" s="76" t="s">
        <v>90</v>
      </c>
      <c r="C39" s="77"/>
      <c r="D39" s="78"/>
      <c r="E39" s="76"/>
    </row>
    <row r="40" spans="1:5" ht="60" customHeight="1" x14ac:dyDescent="0.2">
      <c r="A40" s="79" t="s">
        <v>91</v>
      </c>
      <c r="B40" s="79" t="s">
        <v>92</v>
      </c>
      <c r="C40" s="80" t="s">
        <v>26</v>
      </c>
      <c r="D40" s="81" t="s">
        <v>332</v>
      </c>
      <c r="E40" s="79" t="s">
        <v>333</v>
      </c>
    </row>
    <row r="41" spans="1:5" ht="24" customHeight="1" x14ac:dyDescent="0.2">
      <c r="A41" s="79" t="s">
        <v>93</v>
      </c>
      <c r="B41" s="79" t="s">
        <v>94</v>
      </c>
      <c r="C41" s="80" t="s">
        <v>46</v>
      </c>
      <c r="D41" s="81" t="s">
        <v>314</v>
      </c>
      <c r="E41" s="79" t="s">
        <v>334</v>
      </c>
    </row>
    <row r="42" spans="1:5" ht="24" customHeight="1" x14ac:dyDescent="0.2">
      <c r="A42" s="76" t="s">
        <v>95</v>
      </c>
      <c r="B42" s="76" t="s">
        <v>96</v>
      </c>
      <c r="C42" s="77"/>
      <c r="D42" s="78"/>
      <c r="E42" s="76"/>
    </row>
    <row r="43" spans="1:5" ht="48" customHeight="1" x14ac:dyDescent="0.2">
      <c r="A43" s="79" t="s">
        <v>97</v>
      </c>
      <c r="B43" s="79" t="s">
        <v>98</v>
      </c>
      <c r="C43" s="80" t="s">
        <v>26</v>
      </c>
      <c r="D43" s="81" t="s">
        <v>335</v>
      </c>
      <c r="E43" s="79" t="s">
        <v>336</v>
      </c>
    </row>
    <row r="44" spans="1:5" ht="60" customHeight="1" x14ac:dyDescent="0.2">
      <c r="A44" s="79" t="s">
        <v>99</v>
      </c>
      <c r="B44" s="79" t="s">
        <v>100</v>
      </c>
      <c r="C44" s="80" t="s">
        <v>26</v>
      </c>
      <c r="D44" s="81" t="s">
        <v>335</v>
      </c>
      <c r="E44" s="79" t="s">
        <v>336</v>
      </c>
    </row>
    <row r="45" spans="1:5" ht="24" customHeight="1" x14ac:dyDescent="0.2">
      <c r="A45" s="76" t="s">
        <v>101</v>
      </c>
      <c r="B45" s="76" t="s">
        <v>102</v>
      </c>
      <c r="C45" s="77"/>
      <c r="D45" s="78"/>
      <c r="E45" s="76"/>
    </row>
    <row r="46" spans="1:5" ht="24" customHeight="1" x14ac:dyDescent="0.2">
      <c r="A46" s="79" t="s">
        <v>103</v>
      </c>
      <c r="B46" s="79" t="s">
        <v>104</v>
      </c>
      <c r="C46" s="80" t="s">
        <v>26</v>
      </c>
      <c r="D46" s="81" t="s">
        <v>337</v>
      </c>
      <c r="E46" s="79" t="s">
        <v>338</v>
      </c>
    </row>
    <row r="47" spans="1:5" ht="36" customHeight="1" x14ac:dyDescent="0.2">
      <c r="A47" s="79" t="s">
        <v>105</v>
      </c>
      <c r="B47" s="79" t="s">
        <v>106</v>
      </c>
      <c r="C47" s="80" t="s">
        <v>29</v>
      </c>
      <c r="D47" s="81" t="s">
        <v>296</v>
      </c>
      <c r="E47" s="79" t="s">
        <v>339</v>
      </c>
    </row>
    <row r="48" spans="1:5" ht="24" customHeight="1" x14ac:dyDescent="0.2">
      <c r="A48" s="79" t="s">
        <v>107</v>
      </c>
      <c r="B48" s="79" t="s">
        <v>108</v>
      </c>
      <c r="C48" s="80" t="s">
        <v>26</v>
      </c>
      <c r="D48" s="81" t="s">
        <v>340</v>
      </c>
      <c r="E48" s="79" t="s">
        <v>341</v>
      </c>
    </row>
    <row r="49" spans="1:5" ht="36" customHeight="1" x14ac:dyDescent="0.2">
      <c r="A49" s="79" t="s">
        <v>109</v>
      </c>
      <c r="B49" s="79" t="s">
        <v>110</v>
      </c>
      <c r="C49" s="80" t="s">
        <v>29</v>
      </c>
      <c r="D49" s="81" t="s">
        <v>314</v>
      </c>
      <c r="E49" s="79" t="s">
        <v>342</v>
      </c>
    </row>
    <row r="50" spans="1:5" ht="24" customHeight="1" x14ac:dyDescent="0.2">
      <c r="A50" s="76" t="s">
        <v>111</v>
      </c>
      <c r="B50" s="76" t="s">
        <v>112</v>
      </c>
      <c r="C50" s="77"/>
      <c r="D50" s="78"/>
      <c r="E50" s="76"/>
    </row>
    <row r="51" spans="1:5" ht="24" customHeight="1" x14ac:dyDescent="0.2">
      <c r="A51" s="76" t="s">
        <v>113</v>
      </c>
      <c r="B51" s="76" t="s">
        <v>114</v>
      </c>
      <c r="C51" s="77"/>
      <c r="D51" s="78"/>
      <c r="E51" s="76"/>
    </row>
    <row r="52" spans="1:5" ht="48" customHeight="1" x14ac:dyDescent="0.2">
      <c r="A52" s="79" t="s">
        <v>115</v>
      </c>
      <c r="B52" s="79" t="s">
        <v>116</v>
      </c>
      <c r="C52" s="80" t="s">
        <v>117</v>
      </c>
      <c r="D52" s="81" t="s">
        <v>343</v>
      </c>
      <c r="E52" s="79" t="s">
        <v>344</v>
      </c>
    </row>
    <row r="53" spans="1:5" ht="24" customHeight="1" x14ac:dyDescent="0.2">
      <c r="A53" s="79" t="s">
        <v>118</v>
      </c>
      <c r="B53" s="79" t="s">
        <v>119</v>
      </c>
      <c r="C53" s="80" t="s">
        <v>117</v>
      </c>
      <c r="D53" s="81" t="s">
        <v>345</v>
      </c>
      <c r="E53" s="79" t="s">
        <v>346</v>
      </c>
    </row>
    <row r="54" spans="1:5" ht="48" customHeight="1" x14ac:dyDescent="0.2">
      <c r="A54" s="79" t="s">
        <v>120</v>
      </c>
      <c r="B54" s="79" t="s">
        <v>121</v>
      </c>
      <c r="C54" s="80" t="s">
        <v>26</v>
      </c>
      <c r="D54" s="81" t="s">
        <v>347</v>
      </c>
      <c r="E54" s="79" t="s">
        <v>348</v>
      </c>
    </row>
    <row r="55" spans="1:5" ht="48" customHeight="1" x14ac:dyDescent="0.2">
      <c r="A55" s="79" t="s">
        <v>122</v>
      </c>
      <c r="B55" s="79" t="s">
        <v>123</v>
      </c>
      <c r="C55" s="80" t="s">
        <v>26</v>
      </c>
      <c r="D55" s="81" t="s">
        <v>349</v>
      </c>
      <c r="E55" s="79" t="s">
        <v>350</v>
      </c>
    </row>
    <row r="56" spans="1:5" ht="24" customHeight="1" x14ac:dyDescent="0.2">
      <c r="A56" s="79" t="s">
        <v>124</v>
      </c>
      <c r="B56" s="79" t="s">
        <v>125</v>
      </c>
      <c r="C56" s="80" t="s">
        <v>29</v>
      </c>
      <c r="D56" s="81" t="s">
        <v>351</v>
      </c>
      <c r="E56" s="79" t="s">
        <v>352</v>
      </c>
    </row>
    <row r="57" spans="1:5" ht="60" customHeight="1" x14ac:dyDescent="0.2">
      <c r="A57" s="79" t="s">
        <v>126</v>
      </c>
      <c r="B57" s="79" t="s">
        <v>127</v>
      </c>
      <c r="C57" s="80" t="s">
        <v>46</v>
      </c>
      <c r="D57" s="81" t="s">
        <v>328</v>
      </c>
      <c r="E57" s="79" t="s">
        <v>353</v>
      </c>
    </row>
    <row r="58" spans="1:5" ht="24" customHeight="1" x14ac:dyDescent="0.2">
      <c r="A58" s="79" t="s">
        <v>128</v>
      </c>
      <c r="B58" s="79" t="s">
        <v>129</v>
      </c>
      <c r="C58" s="80" t="s">
        <v>26</v>
      </c>
      <c r="D58" s="81" t="s">
        <v>354</v>
      </c>
      <c r="E58" s="79" t="s">
        <v>355</v>
      </c>
    </row>
    <row r="59" spans="1:5" ht="60" customHeight="1" x14ac:dyDescent="0.2">
      <c r="A59" s="79" t="s">
        <v>130</v>
      </c>
      <c r="B59" s="79" t="s">
        <v>131</v>
      </c>
      <c r="C59" s="80" t="s">
        <v>46</v>
      </c>
      <c r="D59" s="81" t="s">
        <v>356</v>
      </c>
      <c r="E59" s="79" t="s">
        <v>357</v>
      </c>
    </row>
    <row r="60" spans="1:5" ht="24" customHeight="1" x14ac:dyDescent="0.2">
      <c r="A60" s="79" t="s">
        <v>132</v>
      </c>
      <c r="B60" s="79" t="s">
        <v>133</v>
      </c>
      <c r="C60" s="80" t="s">
        <v>46</v>
      </c>
      <c r="D60" s="81" t="s">
        <v>358</v>
      </c>
      <c r="E60" s="79" t="s">
        <v>359</v>
      </c>
    </row>
    <row r="61" spans="1:5" ht="24" customHeight="1" x14ac:dyDescent="0.2">
      <c r="A61" s="79" t="s">
        <v>134</v>
      </c>
      <c r="B61" s="79" t="s">
        <v>135</v>
      </c>
      <c r="C61" s="80" t="s">
        <v>26</v>
      </c>
      <c r="D61" s="81" t="s">
        <v>360</v>
      </c>
      <c r="E61" s="79" t="s">
        <v>361</v>
      </c>
    </row>
    <row r="62" spans="1:5" ht="24" customHeight="1" x14ac:dyDescent="0.2">
      <c r="A62" s="76" t="s">
        <v>136</v>
      </c>
      <c r="B62" s="76" t="s">
        <v>137</v>
      </c>
      <c r="C62" s="77"/>
      <c r="D62" s="78"/>
      <c r="E62" s="76"/>
    </row>
    <row r="63" spans="1:5" ht="36" customHeight="1" x14ac:dyDescent="0.2">
      <c r="A63" s="79" t="s">
        <v>138</v>
      </c>
      <c r="B63" s="79" t="s">
        <v>139</v>
      </c>
      <c r="C63" s="80" t="s">
        <v>46</v>
      </c>
      <c r="D63" s="81" t="s">
        <v>347</v>
      </c>
      <c r="E63" s="79" t="s">
        <v>362</v>
      </c>
    </row>
    <row r="64" spans="1:5" ht="24" customHeight="1" x14ac:dyDescent="0.2">
      <c r="A64" s="79" t="s">
        <v>140</v>
      </c>
      <c r="B64" s="79" t="s">
        <v>45</v>
      </c>
      <c r="C64" s="80" t="s">
        <v>46</v>
      </c>
      <c r="D64" s="81" t="s">
        <v>363</v>
      </c>
      <c r="E64" s="79" t="s">
        <v>364</v>
      </c>
    </row>
    <row r="65" spans="1:5" ht="36" customHeight="1" x14ac:dyDescent="0.2">
      <c r="A65" s="79" t="s">
        <v>141</v>
      </c>
      <c r="B65" s="79" t="s">
        <v>142</v>
      </c>
      <c r="C65" s="80" t="s">
        <v>26</v>
      </c>
      <c r="D65" s="81" t="s">
        <v>365</v>
      </c>
      <c r="E65" s="79" t="s">
        <v>366</v>
      </c>
    </row>
    <row r="66" spans="1:5" ht="36" customHeight="1" x14ac:dyDescent="0.2">
      <c r="A66" s="79" t="s">
        <v>143</v>
      </c>
      <c r="B66" s="79" t="s">
        <v>144</v>
      </c>
      <c r="C66" s="80" t="s">
        <v>46</v>
      </c>
      <c r="D66" s="81" t="s">
        <v>294</v>
      </c>
      <c r="E66" s="79" t="s">
        <v>367</v>
      </c>
    </row>
    <row r="67" spans="1:5" ht="36" customHeight="1" x14ac:dyDescent="0.2">
      <c r="A67" s="79" t="s">
        <v>145</v>
      </c>
      <c r="B67" s="79" t="s">
        <v>146</v>
      </c>
      <c r="C67" s="80" t="s">
        <v>26</v>
      </c>
      <c r="D67" s="81" t="s">
        <v>368</v>
      </c>
      <c r="E67" s="79" t="s">
        <v>369</v>
      </c>
    </row>
    <row r="68" spans="1:5" ht="24" customHeight="1" x14ac:dyDescent="0.2">
      <c r="A68" s="79" t="s">
        <v>147</v>
      </c>
      <c r="B68" s="79" t="s">
        <v>148</v>
      </c>
      <c r="C68" s="80" t="s">
        <v>117</v>
      </c>
      <c r="D68" s="81" t="s">
        <v>370</v>
      </c>
      <c r="E68" s="79" t="s">
        <v>371</v>
      </c>
    </row>
    <row r="69" spans="1:5" ht="24" customHeight="1" x14ac:dyDescent="0.2">
      <c r="A69" s="79" t="s">
        <v>149</v>
      </c>
      <c r="B69" s="79" t="s">
        <v>150</v>
      </c>
      <c r="C69" s="80" t="s">
        <v>117</v>
      </c>
      <c r="D69" s="81" t="s">
        <v>372</v>
      </c>
      <c r="E69" s="79" t="s">
        <v>373</v>
      </c>
    </row>
    <row r="70" spans="1:5" ht="24" customHeight="1" x14ac:dyDescent="0.2">
      <c r="A70" s="79" t="s">
        <v>151</v>
      </c>
      <c r="B70" s="79" t="s">
        <v>152</v>
      </c>
      <c r="C70" s="80" t="s">
        <v>117</v>
      </c>
      <c r="D70" s="81" t="s">
        <v>374</v>
      </c>
      <c r="E70" s="79" t="s">
        <v>375</v>
      </c>
    </row>
    <row r="71" spans="1:5" ht="24" customHeight="1" x14ac:dyDescent="0.2">
      <c r="A71" s="79" t="s">
        <v>153</v>
      </c>
      <c r="B71" s="79" t="s">
        <v>154</v>
      </c>
      <c r="C71" s="80" t="s">
        <v>117</v>
      </c>
      <c r="D71" s="81" t="s">
        <v>376</v>
      </c>
      <c r="E71" s="79" t="s">
        <v>377</v>
      </c>
    </row>
    <row r="72" spans="1:5" ht="36" customHeight="1" x14ac:dyDescent="0.2">
      <c r="A72" s="82" t="s">
        <v>155</v>
      </c>
      <c r="B72" s="82" t="s">
        <v>156</v>
      </c>
      <c r="C72" s="83" t="s">
        <v>56</v>
      </c>
      <c r="D72" s="84" t="s">
        <v>378</v>
      </c>
      <c r="E72" s="82" t="s">
        <v>379</v>
      </c>
    </row>
    <row r="73" spans="1:5" ht="24" customHeight="1" x14ac:dyDescent="0.2">
      <c r="A73" s="79" t="s">
        <v>157</v>
      </c>
      <c r="B73" s="79" t="s">
        <v>158</v>
      </c>
      <c r="C73" s="80" t="s">
        <v>29</v>
      </c>
      <c r="D73" s="81" t="s">
        <v>294</v>
      </c>
      <c r="E73" s="79" t="s">
        <v>380</v>
      </c>
    </row>
    <row r="74" spans="1:5" ht="24" customHeight="1" x14ac:dyDescent="0.2">
      <c r="A74" s="76" t="s">
        <v>159</v>
      </c>
      <c r="B74" s="76" t="s">
        <v>160</v>
      </c>
      <c r="C74" s="77"/>
      <c r="D74" s="78"/>
      <c r="E74" s="76"/>
    </row>
    <row r="75" spans="1:5" ht="48" customHeight="1" x14ac:dyDescent="0.2">
      <c r="A75" s="79" t="s">
        <v>161</v>
      </c>
      <c r="B75" s="79" t="s">
        <v>162</v>
      </c>
      <c r="C75" s="80" t="s">
        <v>46</v>
      </c>
      <c r="D75" s="81" t="s">
        <v>381</v>
      </c>
      <c r="E75" s="79" t="s">
        <v>382</v>
      </c>
    </row>
    <row r="76" spans="1:5" ht="24" customHeight="1" x14ac:dyDescent="0.2">
      <c r="A76" s="79" t="s">
        <v>163</v>
      </c>
      <c r="B76" s="79" t="s">
        <v>164</v>
      </c>
      <c r="C76" s="80" t="s">
        <v>46</v>
      </c>
      <c r="D76" s="81" t="s">
        <v>383</v>
      </c>
      <c r="E76" s="79" t="s">
        <v>384</v>
      </c>
    </row>
    <row r="77" spans="1:5" ht="36" customHeight="1" x14ac:dyDescent="0.2">
      <c r="A77" s="79" t="s">
        <v>165</v>
      </c>
      <c r="B77" s="79" t="s">
        <v>166</v>
      </c>
      <c r="C77" s="80" t="s">
        <v>46</v>
      </c>
      <c r="D77" s="81" t="s">
        <v>385</v>
      </c>
      <c r="E77" s="79" t="s">
        <v>386</v>
      </c>
    </row>
    <row r="78" spans="1:5" ht="36" customHeight="1" x14ac:dyDescent="0.2">
      <c r="A78" s="79" t="s">
        <v>167</v>
      </c>
      <c r="B78" s="79" t="s">
        <v>168</v>
      </c>
      <c r="C78" s="80" t="s">
        <v>46</v>
      </c>
      <c r="D78" s="81" t="s">
        <v>387</v>
      </c>
      <c r="E78" s="79" t="s">
        <v>388</v>
      </c>
    </row>
    <row r="79" spans="1:5" ht="36" customHeight="1" x14ac:dyDescent="0.2">
      <c r="A79" s="79" t="s">
        <v>169</v>
      </c>
      <c r="B79" s="79" t="s">
        <v>170</v>
      </c>
      <c r="C79" s="80" t="s">
        <v>46</v>
      </c>
      <c r="D79" s="81" t="s">
        <v>389</v>
      </c>
      <c r="E79" s="79" t="s">
        <v>390</v>
      </c>
    </row>
    <row r="80" spans="1:5" ht="36" customHeight="1" x14ac:dyDescent="0.2">
      <c r="A80" s="79" t="s">
        <v>171</v>
      </c>
      <c r="B80" s="79" t="s">
        <v>172</v>
      </c>
      <c r="C80" s="80" t="s">
        <v>29</v>
      </c>
      <c r="D80" s="81" t="s">
        <v>391</v>
      </c>
      <c r="E80" s="79" t="s">
        <v>392</v>
      </c>
    </row>
    <row r="81" spans="1:5" ht="36" customHeight="1" x14ac:dyDescent="0.2">
      <c r="A81" s="79" t="s">
        <v>173</v>
      </c>
      <c r="B81" s="79" t="s">
        <v>174</v>
      </c>
      <c r="C81" s="80" t="s">
        <v>29</v>
      </c>
      <c r="D81" s="81" t="s">
        <v>296</v>
      </c>
      <c r="E81" s="79" t="s">
        <v>393</v>
      </c>
    </row>
    <row r="82" spans="1:5" ht="36" customHeight="1" x14ac:dyDescent="0.2">
      <c r="A82" s="79" t="s">
        <v>175</v>
      </c>
      <c r="B82" s="79" t="s">
        <v>176</v>
      </c>
      <c r="C82" s="80" t="s">
        <v>29</v>
      </c>
      <c r="D82" s="81" t="s">
        <v>296</v>
      </c>
      <c r="E82" s="79" t="s">
        <v>394</v>
      </c>
    </row>
    <row r="83" spans="1:5" ht="48" customHeight="1" x14ac:dyDescent="0.2">
      <c r="A83" s="79" t="s">
        <v>177</v>
      </c>
      <c r="B83" s="79" t="s">
        <v>178</v>
      </c>
      <c r="C83" s="80" t="s">
        <v>29</v>
      </c>
      <c r="D83" s="81" t="s">
        <v>296</v>
      </c>
      <c r="E83" s="79" t="s">
        <v>395</v>
      </c>
    </row>
    <row r="84" spans="1:5" ht="24" customHeight="1" x14ac:dyDescent="0.2">
      <c r="A84" s="79" t="s">
        <v>179</v>
      </c>
      <c r="B84" s="79" t="s">
        <v>180</v>
      </c>
      <c r="C84" s="80" t="s">
        <v>29</v>
      </c>
      <c r="D84" s="81" t="s">
        <v>296</v>
      </c>
      <c r="E84" s="79" t="s">
        <v>393</v>
      </c>
    </row>
    <row r="85" spans="1:5" ht="24" customHeight="1" x14ac:dyDescent="0.2">
      <c r="A85" s="79" t="s">
        <v>181</v>
      </c>
      <c r="B85" s="79" t="s">
        <v>182</v>
      </c>
      <c r="C85" s="80" t="s">
        <v>29</v>
      </c>
      <c r="D85" s="81" t="s">
        <v>296</v>
      </c>
      <c r="E85" s="79" t="s">
        <v>393</v>
      </c>
    </row>
    <row r="86" spans="1:5" ht="36" customHeight="1" x14ac:dyDescent="0.2">
      <c r="A86" s="79" t="s">
        <v>183</v>
      </c>
      <c r="B86" s="79" t="s">
        <v>184</v>
      </c>
      <c r="C86" s="80" t="s">
        <v>29</v>
      </c>
      <c r="D86" s="81" t="s">
        <v>314</v>
      </c>
      <c r="E86" s="79" t="s">
        <v>396</v>
      </c>
    </row>
    <row r="87" spans="1:5" ht="36" customHeight="1" x14ac:dyDescent="0.2">
      <c r="A87" s="79" t="s">
        <v>185</v>
      </c>
      <c r="B87" s="79" t="s">
        <v>186</v>
      </c>
      <c r="C87" s="80" t="s">
        <v>29</v>
      </c>
      <c r="D87" s="81" t="s">
        <v>296</v>
      </c>
      <c r="E87" s="79" t="s">
        <v>393</v>
      </c>
    </row>
    <row r="88" spans="1:5" ht="36" customHeight="1" x14ac:dyDescent="0.2">
      <c r="A88" s="79" t="s">
        <v>187</v>
      </c>
      <c r="B88" s="79" t="s">
        <v>188</v>
      </c>
      <c r="C88" s="80" t="s">
        <v>29</v>
      </c>
      <c r="D88" s="81" t="s">
        <v>397</v>
      </c>
      <c r="E88" s="79" t="s">
        <v>398</v>
      </c>
    </row>
    <row r="89" spans="1:5" ht="36" customHeight="1" x14ac:dyDescent="0.2">
      <c r="A89" s="79" t="s">
        <v>189</v>
      </c>
      <c r="B89" s="79" t="s">
        <v>190</v>
      </c>
      <c r="C89" s="80" t="s">
        <v>46</v>
      </c>
      <c r="D89" s="81" t="s">
        <v>399</v>
      </c>
      <c r="E89" s="79" t="s">
        <v>400</v>
      </c>
    </row>
    <row r="90" spans="1:5" ht="36" customHeight="1" x14ac:dyDescent="0.2">
      <c r="A90" s="79" t="s">
        <v>191</v>
      </c>
      <c r="B90" s="79" t="s">
        <v>192</v>
      </c>
      <c r="C90" s="80" t="s">
        <v>46</v>
      </c>
      <c r="D90" s="81" t="s">
        <v>401</v>
      </c>
      <c r="E90" s="79" t="s">
        <v>402</v>
      </c>
    </row>
    <row r="91" spans="1:5" ht="36" customHeight="1" x14ac:dyDescent="0.2">
      <c r="A91" s="79" t="s">
        <v>193</v>
      </c>
      <c r="B91" s="79" t="s">
        <v>194</v>
      </c>
      <c r="C91" s="80" t="s">
        <v>46</v>
      </c>
      <c r="D91" s="81" t="s">
        <v>403</v>
      </c>
      <c r="E91" s="79" t="s">
        <v>404</v>
      </c>
    </row>
    <row r="92" spans="1:5" ht="24" customHeight="1" x14ac:dyDescent="0.2">
      <c r="A92" s="76" t="s">
        <v>195</v>
      </c>
      <c r="B92" s="76" t="s">
        <v>196</v>
      </c>
      <c r="C92" s="77"/>
      <c r="D92" s="78"/>
      <c r="E92" s="76"/>
    </row>
    <row r="93" spans="1:5" ht="24" customHeight="1" x14ac:dyDescent="0.2">
      <c r="A93" s="79" t="s">
        <v>197</v>
      </c>
      <c r="B93" s="79" t="s">
        <v>198</v>
      </c>
      <c r="C93" s="80" t="s">
        <v>26</v>
      </c>
      <c r="D93" s="81" t="s">
        <v>405</v>
      </c>
      <c r="E93" s="79" t="s">
        <v>406</v>
      </c>
    </row>
    <row r="94" spans="1:5" ht="24" customHeight="1" x14ac:dyDescent="0.2">
      <c r="A94" s="79" t="s">
        <v>199</v>
      </c>
      <c r="B94" s="79" t="s">
        <v>200</v>
      </c>
      <c r="C94" s="80" t="s">
        <v>26</v>
      </c>
      <c r="D94" s="81" t="s">
        <v>405</v>
      </c>
      <c r="E94" s="79" t="s">
        <v>406</v>
      </c>
    </row>
    <row r="95" spans="1:5" ht="24" customHeight="1" x14ac:dyDescent="0.2">
      <c r="A95" s="79" t="s">
        <v>201</v>
      </c>
      <c r="B95" s="79" t="s">
        <v>202</v>
      </c>
      <c r="C95" s="80" t="s">
        <v>26</v>
      </c>
      <c r="D95" s="81" t="s">
        <v>407</v>
      </c>
      <c r="E95" s="79" t="s">
        <v>408</v>
      </c>
    </row>
    <row r="96" spans="1:5" ht="36" customHeight="1" x14ac:dyDescent="0.2">
      <c r="A96" s="79" t="s">
        <v>203</v>
      </c>
      <c r="B96" s="79" t="s">
        <v>204</v>
      </c>
      <c r="C96" s="80" t="s">
        <v>26</v>
      </c>
      <c r="D96" s="81" t="s">
        <v>409</v>
      </c>
      <c r="E96" s="79" t="s">
        <v>410</v>
      </c>
    </row>
    <row r="97" spans="1:5" ht="48" customHeight="1" x14ac:dyDescent="0.2">
      <c r="A97" s="79" t="s">
        <v>205</v>
      </c>
      <c r="B97" s="79" t="s">
        <v>206</v>
      </c>
      <c r="C97" s="80" t="s">
        <v>26</v>
      </c>
      <c r="D97" s="81" t="s">
        <v>411</v>
      </c>
      <c r="E97" s="79" t="s">
        <v>412</v>
      </c>
    </row>
    <row r="98" spans="1:5" ht="36" customHeight="1" x14ac:dyDescent="0.2">
      <c r="A98" s="79" t="s">
        <v>207</v>
      </c>
      <c r="B98" s="79" t="s">
        <v>208</v>
      </c>
      <c r="C98" s="80" t="s">
        <v>26</v>
      </c>
      <c r="D98" s="81" t="s">
        <v>413</v>
      </c>
      <c r="E98" s="79" t="s">
        <v>414</v>
      </c>
    </row>
    <row r="99" spans="1:5" ht="24" customHeight="1" x14ac:dyDescent="0.2">
      <c r="A99" s="76" t="s">
        <v>209</v>
      </c>
      <c r="B99" s="76" t="s">
        <v>210</v>
      </c>
      <c r="C99" s="77"/>
      <c r="D99" s="78"/>
      <c r="E99" s="76"/>
    </row>
    <row r="100" spans="1:5" ht="72" customHeight="1" x14ac:dyDescent="0.2">
      <c r="A100" s="82" t="s">
        <v>569</v>
      </c>
      <c r="B100" s="82" t="s">
        <v>211</v>
      </c>
      <c r="C100" s="83" t="s">
        <v>29</v>
      </c>
      <c r="D100" s="84" t="s">
        <v>296</v>
      </c>
      <c r="E100" s="82" t="s">
        <v>380</v>
      </c>
    </row>
    <row r="101" spans="1:5" s="123" customFormat="1" ht="72" customHeight="1" x14ac:dyDescent="0.2">
      <c r="A101" s="82" t="s">
        <v>570</v>
      </c>
      <c r="B101" s="82" t="s">
        <v>568</v>
      </c>
      <c r="C101" s="83" t="s">
        <v>571</v>
      </c>
      <c r="D101" s="84">
        <v>12</v>
      </c>
      <c r="E101" s="82"/>
    </row>
    <row r="102" spans="1:5" ht="24" customHeight="1" x14ac:dyDescent="0.2">
      <c r="A102" s="76" t="s">
        <v>212</v>
      </c>
      <c r="B102" s="76" t="s">
        <v>213</v>
      </c>
      <c r="C102" s="77"/>
      <c r="D102" s="78"/>
      <c r="E102" s="76"/>
    </row>
    <row r="103" spans="1:5" ht="36" customHeight="1" x14ac:dyDescent="0.2">
      <c r="A103" s="79" t="s">
        <v>214</v>
      </c>
      <c r="B103" s="79" t="s">
        <v>215</v>
      </c>
      <c r="C103" s="80" t="s">
        <v>26</v>
      </c>
      <c r="D103" s="81" t="s">
        <v>415</v>
      </c>
      <c r="E103" s="79" t="s">
        <v>416</v>
      </c>
    </row>
    <row r="104" spans="1:5" ht="60" customHeight="1" x14ac:dyDescent="0.2">
      <c r="A104" s="79" t="s">
        <v>216</v>
      </c>
      <c r="B104" s="79" t="s">
        <v>217</v>
      </c>
      <c r="C104" s="80" t="s">
        <v>46</v>
      </c>
      <c r="D104" s="81" t="s">
        <v>417</v>
      </c>
      <c r="E104" s="79" t="s">
        <v>418</v>
      </c>
    </row>
    <row r="105" spans="1:5" ht="24" customHeight="1" x14ac:dyDescent="0.2">
      <c r="A105" s="79" t="s">
        <v>218</v>
      </c>
      <c r="B105" s="79" t="s">
        <v>219</v>
      </c>
      <c r="C105" s="80" t="s">
        <v>26</v>
      </c>
      <c r="D105" s="81" t="s">
        <v>419</v>
      </c>
      <c r="E105" s="79" t="s">
        <v>420</v>
      </c>
    </row>
    <row r="106" spans="1:5" ht="36" customHeight="1" x14ac:dyDescent="0.2">
      <c r="A106" s="79" t="s">
        <v>220</v>
      </c>
      <c r="B106" s="79" t="s">
        <v>221</v>
      </c>
      <c r="C106" s="80" t="s">
        <v>56</v>
      </c>
      <c r="D106" s="81" t="s">
        <v>415</v>
      </c>
      <c r="E106" s="79" t="s">
        <v>421</v>
      </c>
    </row>
    <row r="107" spans="1:5" ht="24" customHeight="1" x14ac:dyDescent="0.2">
      <c r="A107" s="82" t="s">
        <v>222</v>
      </c>
      <c r="B107" s="82" t="s">
        <v>223</v>
      </c>
      <c r="C107" s="83" t="s">
        <v>56</v>
      </c>
      <c r="D107" s="84" t="s">
        <v>422</v>
      </c>
      <c r="E107" s="82" t="s">
        <v>423</v>
      </c>
    </row>
    <row r="108" spans="1:5" ht="24" customHeight="1" x14ac:dyDescent="0.2">
      <c r="A108" s="79" t="s">
        <v>224</v>
      </c>
      <c r="B108" s="79" t="s">
        <v>225</v>
      </c>
      <c r="C108" s="80" t="s">
        <v>26</v>
      </c>
      <c r="D108" s="81" t="s">
        <v>415</v>
      </c>
      <c r="E108" s="79" t="s">
        <v>421</v>
      </c>
    </row>
    <row r="109" spans="1:5" ht="24" customHeight="1" x14ac:dyDescent="0.2">
      <c r="A109" s="76" t="s">
        <v>226</v>
      </c>
      <c r="B109" s="76" t="s">
        <v>227</v>
      </c>
      <c r="C109" s="77"/>
      <c r="D109" s="78"/>
      <c r="E109" s="76"/>
    </row>
    <row r="110" spans="1:5" ht="24" customHeight="1" x14ac:dyDescent="0.2">
      <c r="A110" s="79" t="s">
        <v>228</v>
      </c>
      <c r="B110" s="79" t="s">
        <v>229</v>
      </c>
      <c r="C110" s="80" t="s">
        <v>230</v>
      </c>
      <c r="D110" s="81" t="s">
        <v>312</v>
      </c>
      <c r="E110" s="79" t="s">
        <v>424</v>
      </c>
    </row>
    <row r="111" spans="1:5" ht="24" customHeight="1" x14ac:dyDescent="0.2">
      <c r="A111" s="79" t="s">
        <v>231</v>
      </c>
      <c r="B111" s="79" t="s">
        <v>232</v>
      </c>
      <c r="C111" s="80" t="s">
        <v>26</v>
      </c>
      <c r="D111" s="81" t="s">
        <v>425</v>
      </c>
      <c r="E111" s="79" t="s">
        <v>426</v>
      </c>
    </row>
    <row r="112" spans="1:5" ht="24" customHeight="1" x14ac:dyDescent="0.2">
      <c r="A112" s="79" t="s">
        <v>233</v>
      </c>
      <c r="B112" s="79" t="s">
        <v>234</v>
      </c>
      <c r="C112" s="80" t="s">
        <v>56</v>
      </c>
      <c r="D112" s="81" t="s">
        <v>427</v>
      </c>
      <c r="E112" s="79" t="s">
        <v>428</v>
      </c>
    </row>
    <row r="113" spans="1:8" ht="24" customHeight="1" x14ac:dyDescent="0.2">
      <c r="A113" s="79" t="s">
        <v>235</v>
      </c>
      <c r="B113" s="79" t="s">
        <v>236</v>
      </c>
      <c r="C113" s="80" t="s">
        <v>26</v>
      </c>
      <c r="D113" s="81" t="s">
        <v>429</v>
      </c>
      <c r="E113" s="79" t="s">
        <v>430</v>
      </c>
    </row>
    <row r="114" spans="1:8" ht="24" customHeight="1" x14ac:dyDescent="0.2">
      <c r="A114" s="79" t="s">
        <v>237</v>
      </c>
      <c r="B114" s="79" t="s">
        <v>238</v>
      </c>
      <c r="C114" s="80" t="s">
        <v>239</v>
      </c>
      <c r="D114" s="81" t="s">
        <v>296</v>
      </c>
      <c r="E114" s="79" t="s">
        <v>431</v>
      </c>
    </row>
    <row r="115" spans="1:8" ht="24" customHeight="1" x14ac:dyDescent="0.2">
      <c r="A115" s="79" t="s">
        <v>240</v>
      </c>
      <c r="B115" s="79" t="s">
        <v>241</v>
      </c>
      <c r="C115" s="80" t="s">
        <v>239</v>
      </c>
      <c r="D115" s="81" t="s">
        <v>296</v>
      </c>
      <c r="E115" s="79" t="s">
        <v>432</v>
      </c>
    </row>
    <row r="116" spans="1:8" ht="24" customHeight="1" x14ac:dyDescent="0.2">
      <c r="A116" s="79" t="s">
        <v>242</v>
      </c>
      <c r="B116" s="79" t="s">
        <v>243</v>
      </c>
      <c r="C116" s="80" t="s">
        <v>239</v>
      </c>
      <c r="D116" s="81" t="s">
        <v>296</v>
      </c>
      <c r="E116" s="79" t="s">
        <v>433</v>
      </c>
    </row>
    <row r="117" spans="1:8" ht="30" customHeight="1" x14ac:dyDescent="0.2">
      <c r="A117" s="19"/>
      <c r="B117" s="19"/>
      <c r="C117" s="19"/>
      <c r="D117" s="19"/>
      <c r="E117" s="19"/>
      <c r="F117" s="19"/>
      <c r="G117" s="19"/>
      <c r="H117" s="19"/>
    </row>
    <row r="118" spans="1:8" ht="30" customHeight="1" x14ac:dyDescent="0.2">
      <c r="A118" s="183"/>
      <c r="B118" s="183"/>
      <c r="C118" s="183"/>
      <c r="D118" s="85" t="s">
        <v>245</v>
      </c>
      <c r="E118" s="86">
        <v>763729.69999999984</v>
      </c>
      <c r="G118" s="85"/>
      <c r="H118" s="85"/>
    </row>
    <row r="119" spans="1:8" ht="30" customHeight="1" x14ac:dyDescent="0.2">
      <c r="A119" s="183"/>
      <c r="B119" s="183"/>
      <c r="C119" s="183"/>
      <c r="D119" s="85" t="s">
        <v>246</v>
      </c>
      <c r="E119" s="86">
        <v>182487.53</v>
      </c>
      <c r="G119" s="85"/>
      <c r="H119" s="85"/>
    </row>
    <row r="120" spans="1:8" ht="30" customHeight="1" x14ac:dyDescent="0.2">
      <c r="A120" s="183"/>
      <c r="B120" s="183"/>
      <c r="C120" s="183"/>
      <c r="D120" s="85" t="s">
        <v>247</v>
      </c>
      <c r="E120" s="86">
        <v>946217.22999999986</v>
      </c>
      <c r="G120" s="85"/>
      <c r="H120" s="85"/>
    </row>
    <row r="121" spans="1:8" ht="30" customHeight="1" x14ac:dyDescent="0.2">
      <c r="A121" s="26"/>
      <c r="B121" s="26"/>
      <c r="C121" s="26"/>
      <c r="D121" s="26"/>
      <c r="E121" s="26"/>
      <c r="F121" s="26"/>
      <c r="G121" s="26"/>
      <c r="H121" s="26"/>
    </row>
    <row r="122" spans="1:8" ht="109.5" customHeight="1" x14ac:dyDescent="0.2">
      <c r="A122" s="184" t="s">
        <v>251</v>
      </c>
      <c r="B122" s="184"/>
      <c r="C122" s="184"/>
      <c r="D122" s="184"/>
      <c r="E122" s="184"/>
    </row>
  </sheetData>
  <mergeCells count="9">
    <mergeCell ref="A119:C119"/>
    <mergeCell ref="A120:C120"/>
    <mergeCell ref="A122:E122"/>
    <mergeCell ref="F2:H2"/>
    <mergeCell ref="I2:J2"/>
    <mergeCell ref="F3:H3"/>
    <mergeCell ref="I3:J3"/>
    <mergeCell ref="A4:E4"/>
    <mergeCell ref="A118:C118"/>
  </mergeCells>
  <pageMargins left="0.51181102362204722" right="0.51181102362204722" top="0.98425196850393704" bottom="0.98425196850393704" header="0.51181102362204722" footer="0.51181102362204722"/>
  <pageSetup paperSize="9" scale="55" fitToHeight="0" orientation="portrait" r:id="rId1"/>
  <headerFooter>
    <oddHeader xml:space="preserve">&amp;L &amp;C </oddHeader>
    <oddFooter>&amp;L &amp;C &amp;R&amp;10&amp;P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69855D-9C8B-4AD0-BEE0-D2DD0450CF3D}">
  <sheetPr>
    <pageSetUpPr fitToPage="1"/>
  </sheetPr>
  <dimension ref="A1:J99"/>
  <sheetViews>
    <sheetView showOutlineSymbols="0" view="pageBreakPreview" topLeftCell="A91" zoomScaleNormal="100" zoomScaleSheetLayoutView="100" workbookViewId="0">
      <selection activeCell="H95" sqref="H95:J97"/>
    </sheetView>
  </sheetViews>
  <sheetFormatPr defaultRowHeight="14.25" x14ac:dyDescent="0.2"/>
  <cols>
    <col min="1" max="1" width="7.5" style="17" customWidth="1"/>
    <col min="2" max="2" width="8.375" style="17" customWidth="1"/>
    <col min="3" max="3" width="60" style="17" bestFit="1" customWidth="1"/>
    <col min="4" max="4" width="22.75" style="17" customWidth="1"/>
    <col min="5" max="9" width="10" style="17" bestFit="1" customWidth="1"/>
    <col min="10" max="12" width="15" style="17" bestFit="1" customWidth="1"/>
    <col min="13" max="16384" width="9" style="17"/>
  </cols>
  <sheetData>
    <row r="1" spans="1:10" ht="85.5" customHeight="1" x14ac:dyDescent="0.2">
      <c r="C1" s="18" t="s">
        <v>248</v>
      </c>
      <c r="D1" s="18"/>
    </row>
    <row r="2" spans="1:10" ht="15" x14ac:dyDescent="0.2">
      <c r="A2" s="21"/>
      <c r="B2" s="21"/>
      <c r="C2" s="21" t="s">
        <v>0</v>
      </c>
      <c r="D2" s="21" t="s">
        <v>1</v>
      </c>
      <c r="E2" s="189" t="s">
        <v>2</v>
      </c>
      <c r="F2" s="189"/>
      <c r="G2" s="189"/>
      <c r="H2" s="189" t="s">
        <v>3</v>
      </c>
      <c r="I2" s="189"/>
      <c r="J2" s="185"/>
    </row>
    <row r="3" spans="1:10" ht="46.5" customHeight="1" x14ac:dyDescent="0.2">
      <c r="A3" s="22"/>
      <c r="B3" s="22"/>
      <c r="C3" s="22" t="s">
        <v>4</v>
      </c>
      <c r="D3" s="22" t="s">
        <v>434</v>
      </c>
      <c r="E3" s="187" t="s">
        <v>250</v>
      </c>
      <c r="F3" s="187"/>
      <c r="G3" s="187"/>
      <c r="H3" s="187" t="s">
        <v>5</v>
      </c>
      <c r="I3" s="187"/>
      <c r="J3" s="185"/>
    </row>
    <row r="4" spans="1:10" ht="33.75" customHeight="1" x14ac:dyDescent="0.2">
      <c r="A4" s="186" t="s">
        <v>435</v>
      </c>
      <c r="B4" s="161"/>
      <c r="C4" s="161"/>
      <c r="D4" s="161"/>
      <c r="E4" s="161"/>
      <c r="F4" s="161"/>
      <c r="G4" s="161"/>
      <c r="H4" s="161"/>
      <c r="I4" s="161"/>
      <c r="J4" s="162"/>
    </row>
    <row r="5" spans="1:10" ht="30" customHeight="1" x14ac:dyDescent="0.2">
      <c r="A5" s="23" t="s">
        <v>436</v>
      </c>
      <c r="B5" s="74" t="s">
        <v>437</v>
      </c>
      <c r="C5" s="74" t="s">
        <v>8</v>
      </c>
      <c r="D5" s="74" t="s">
        <v>438</v>
      </c>
      <c r="E5" s="75" t="s">
        <v>9</v>
      </c>
      <c r="F5" s="23" t="s">
        <v>10</v>
      </c>
      <c r="G5" s="23" t="s">
        <v>439</v>
      </c>
      <c r="H5" s="23" t="s">
        <v>13</v>
      </c>
      <c r="I5" s="23" t="s">
        <v>252</v>
      </c>
      <c r="J5" s="23" t="s">
        <v>440</v>
      </c>
    </row>
    <row r="6" spans="1:10" ht="48" customHeight="1" x14ac:dyDescent="0.2">
      <c r="A6" s="81" t="s">
        <v>441</v>
      </c>
      <c r="B6" s="79" t="s">
        <v>442</v>
      </c>
      <c r="C6" s="79" t="s">
        <v>116</v>
      </c>
      <c r="D6" s="79" t="s">
        <v>443</v>
      </c>
      <c r="E6" s="80" t="s">
        <v>117</v>
      </c>
      <c r="F6" s="87">
        <v>12556.95</v>
      </c>
      <c r="G6" s="87">
        <v>16.75</v>
      </c>
      <c r="H6" s="87">
        <v>210328.91</v>
      </c>
      <c r="I6" s="87">
        <f>H6/$H$95*100</f>
        <v>27.539705474332088</v>
      </c>
      <c r="J6" s="87">
        <f>I6</f>
        <v>27.539705474332088</v>
      </c>
    </row>
    <row r="7" spans="1:10" ht="48" customHeight="1" x14ac:dyDescent="0.2">
      <c r="A7" s="81" t="s">
        <v>444</v>
      </c>
      <c r="B7" s="79" t="s">
        <v>442</v>
      </c>
      <c r="C7" s="79" t="s">
        <v>121</v>
      </c>
      <c r="D7" s="79" t="s">
        <v>443</v>
      </c>
      <c r="E7" s="80" t="s">
        <v>26</v>
      </c>
      <c r="F7" s="87">
        <v>350</v>
      </c>
      <c r="G7" s="87">
        <v>324.60000000000002</v>
      </c>
      <c r="H7" s="87">
        <v>113610</v>
      </c>
      <c r="I7" s="87">
        <f t="shared" ref="I7:I70" si="0">H7/$H$95*100</f>
        <v>14.8756818020826</v>
      </c>
      <c r="J7" s="87">
        <f>J6+I7</f>
        <v>42.415387276414691</v>
      </c>
    </row>
    <row r="8" spans="1:10" ht="72" customHeight="1" x14ac:dyDescent="0.2">
      <c r="A8" s="84" t="s">
        <v>445</v>
      </c>
      <c r="B8" s="82" t="s">
        <v>442</v>
      </c>
      <c r="C8" s="82" t="s">
        <v>211</v>
      </c>
      <c r="D8" s="82" t="s">
        <v>446</v>
      </c>
      <c r="E8" s="83" t="s">
        <v>29</v>
      </c>
      <c r="F8" s="88">
        <v>1</v>
      </c>
      <c r="G8" s="88">
        <v>102851</v>
      </c>
      <c r="H8" s="88">
        <v>102851</v>
      </c>
      <c r="I8" s="87">
        <f t="shared" si="0"/>
        <v>13.466937320887224</v>
      </c>
      <c r="J8" s="87">
        <f t="shared" ref="J8:J30" si="1">J7+I8</f>
        <v>55.882324597301917</v>
      </c>
    </row>
    <row r="9" spans="1:10" ht="24" customHeight="1" x14ac:dyDescent="0.2">
      <c r="A9" s="81" t="s">
        <v>447</v>
      </c>
      <c r="B9" s="79" t="s">
        <v>448</v>
      </c>
      <c r="C9" s="79" t="s">
        <v>22</v>
      </c>
      <c r="D9" s="79" t="s">
        <v>449</v>
      </c>
      <c r="E9" s="80" t="s">
        <v>23</v>
      </c>
      <c r="F9" s="87">
        <v>4</v>
      </c>
      <c r="G9" s="87">
        <v>7728.88</v>
      </c>
      <c r="H9" s="87">
        <v>30915.52</v>
      </c>
      <c r="I9" s="87">
        <f t="shared" si="0"/>
        <v>4.0479661848949977</v>
      </c>
      <c r="J9" s="87">
        <f t="shared" si="1"/>
        <v>59.930290782196913</v>
      </c>
    </row>
    <row r="10" spans="1:10" ht="48" customHeight="1" x14ac:dyDescent="0.2">
      <c r="A10" s="81" t="s">
        <v>450</v>
      </c>
      <c r="B10" s="79" t="s">
        <v>448</v>
      </c>
      <c r="C10" s="79" t="s">
        <v>206</v>
      </c>
      <c r="D10" s="79" t="s">
        <v>451</v>
      </c>
      <c r="E10" s="80" t="s">
        <v>26</v>
      </c>
      <c r="F10" s="87">
        <v>757.32</v>
      </c>
      <c r="G10" s="87">
        <v>40.159999999999997</v>
      </c>
      <c r="H10" s="87">
        <v>30413.97</v>
      </c>
      <c r="I10" s="87">
        <f t="shared" si="0"/>
        <v>3.9822950449615888</v>
      </c>
      <c r="J10" s="87">
        <f t="shared" si="1"/>
        <v>63.912585827158502</v>
      </c>
    </row>
    <row r="11" spans="1:10" ht="36" customHeight="1" x14ac:dyDescent="0.2">
      <c r="A11" s="81" t="s">
        <v>452</v>
      </c>
      <c r="B11" s="79" t="s">
        <v>448</v>
      </c>
      <c r="C11" s="79" t="s">
        <v>215</v>
      </c>
      <c r="D11" s="79" t="s">
        <v>453</v>
      </c>
      <c r="E11" s="80" t="s">
        <v>26</v>
      </c>
      <c r="F11" s="87">
        <v>360</v>
      </c>
      <c r="G11" s="87">
        <v>76.02</v>
      </c>
      <c r="H11" s="87">
        <v>27367.200000000001</v>
      </c>
      <c r="I11" s="87">
        <f t="shared" si="0"/>
        <v>3.5833620193112834</v>
      </c>
      <c r="J11" s="87">
        <f t="shared" si="1"/>
        <v>67.49594784646979</v>
      </c>
    </row>
    <row r="12" spans="1:10" ht="36" customHeight="1" x14ac:dyDescent="0.2">
      <c r="A12" s="81" t="s">
        <v>454</v>
      </c>
      <c r="B12" s="79" t="s">
        <v>448</v>
      </c>
      <c r="C12" s="79" t="s">
        <v>82</v>
      </c>
      <c r="D12" s="79" t="s">
        <v>443</v>
      </c>
      <c r="E12" s="80" t="s">
        <v>26</v>
      </c>
      <c r="F12" s="87">
        <v>108.52</v>
      </c>
      <c r="G12" s="87">
        <v>211.36</v>
      </c>
      <c r="H12" s="87">
        <v>22936.78</v>
      </c>
      <c r="I12" s="87">
        <f t="shared" si="0"/>
        <v>3.0032588754895881</v>
      </c>
      <c r="J12" s="87">
        <f t="shared" si="1"/>
        <v>70.499206721959382</v>
      </c>
    </row>
    <row r="13" spans="1:10" ht="36" customHeight="1" x14ac:dyDescent="0.2">
      <c r="A13" s="81" t="s">
        <v>455</v>
      </c>
      <c r="B13" s="79" t="s">
        <v>448</v>
      </c>
      <c r="C13" s="79" t="s">
        <v>139</v>
      </c>
      <c r="D13" s="79" t="s">
        <v>456</v>
      </c>
      <c r="E13" s="80" t="s">
        <v>46</v>
      </c>
      <c r="F13" s="87">
        <v>350</v>
      </c>
      <c r="G13" s="87">
        <v>51.58</v>
      </c>
      <c r="H13" s="87">
        <v>18053</v>
      </c>
      <c r="I13" s="87">
        <f t="shared" si="0"/>
        <v>2.3637944157468285</v>
      </c>
      <c r="J13" s="87">
        <f t="shared" si="1"/>
        <v>72.863001137706206</v>
      </c>
    </row>
    <row r="14" spans="1:10" ht="24" customHeight="1" x14ac:dyDescent="0.2">
      <c r="A14" s="81" t="s">
        <v>457</v>
      </c>
      <c r="B14" s="79" t="s">
        <v>448</v>
      </c>
      <c r="C14" s="79" t="s">
        <v>19</v>
      </c>
      <c r="D14" s="79" t="s">
        <v>449</v>
      </c>
      <c r="E14" s="80" t="s">
        <v>20</v>
      </c>
      <c r="F14" s="87">
        <v>200</v>
      </c>
      <c r="G14" s="87">
        <v>86.2</v>
      </c>
      <c r="H14" s="87">
        <v>17240</v>
      </c>
      <c r="I14" s="87">
        <f t="shared" si="0"/>
        <v>2.2573431411663059</v>
      </c>
      <c r="J14" s="87">
        <f t="shared" si="1"/>
        <v>75.120344278872508</v>
      </c>
    </row>
    <row r="15" spans="1:10" ht="24" customHeight="1" x14ac:dyDescent="0.2">
      <c r="A15" s="81" t="s">
        <v>458</v>
      </c>
      <c r="B15" s="79" t="s">
        <v>448</v>
      </c>
      <c r="C15" s="79" t="s">
        <v>86</v>
      </c>
      <c r="D15" s="79" t="s">
        <v>443</v>
      </c>
      <c r="E15" s="80" t="s">
        <v>26</v>
      </c>
      <c r="F15" s="87">
        <v>386.13</v>
      </c>
      <c r="G15" s="87">
        <v>36.96</v>
      </c>
      <c r="H15" s="87">
        <v>14271.36</v>
      </c>
      <c r="I15" s="87">
        <f t="shared" si="0"/>
        <v>1.8686401746586527</v>
      </c>
      <c r="J15" s="87">
        <f t="shared" si="1"/>
        <v>76.98898445353116</v>
      </c>
    </row>
    <row r="16" spans="1:10" ht="60" customHeight="1" x14ac:dyDescent="0.2">
      <c r="A16" s="81" t="s">
        <v>459</v>
      </c>
      <c r="B16" s="79" t="s">
        <v>448</v>
      </c>
      <c r="C16" s="79" t="s">
        <v>131</v>
      </c>
      <c r="D16" s="79" t="s">
        <v>460</v>
      </c>
      <c r="E16" s="80" t="s">
        <v>46</v>
      </c>
      <c r="F16" s="87">
        <v>24.6</v>
      </c>
      <c r="G16" s="87">
        <v>476.07</v>
      </c>
      <c r="H16" s="87">
        <v>11711.32</v>
      </c>
      <c r="I16" s="87">
        <f t="shared" si="0"/>
        <v>1.5334378118331657</v>
      </c>
      <c r="J16" s="87">
        <f t="shared" si="1"/>
        <v>78.522422265364327</v>
      </c>
    </row>
    <row r="17" spans="1:10" ht="36" customHeight="1" x14ac:dyDescent="0.2">
      <c r="A17" s="81" t="s">
        <v>461</v>
      </c>
      <c r="B17" s="79" t="s">
        <v>448</v>
      </c>
      <c r="C17" s="79" t="s">
        <v>146</v>
      </c>
      <c r="D17" s="79" t="s">
        <v>443</v>
      </c>
      <c r="E17" s="80" t="s">
        <v>26</v>
      </c>
      <c r="F17" s="87">
        <v>58.24</v>
      </c>
      <c r="G17" s="87">
        <v>197.54</v>
      </c>
      <c r="H17" s="87">
        <v>11504.72</v>
      </c>
      <c r="I17" s="87">
        <f t="shared" si="0"/>
        <v>1.5063863563247575</v>
      </c>
      <c r="J17" s="87">
        <f t="shared" si="1"/>
        <v>80.02880862168908</v>
      </c>
    </row>
    <row r="18" spans="1:10" ht="24" customHeight="1" x14ac:dyDescent="0.2">
      <c r="A18" s="81" t="s">
        <v>462</v>
      </c>
      <c r="B18" s="79" t="s">
        <v>442</v>
      </c>
      <c r="C18" s="79" t="s">
        <v>135</v>
      </c>
      <c r="D18" s="79" t="s">
        <v>463</v>
      </c>
      <c r="E18" s="80" t="s">
        <v>26</v>
      </c>
      <c r="F18" s="87">
        <v>50.34</v>
      </c>
      <c r="G18" s="87">
        <v>211.94</v>
      </c>
      <c r="H18" s="87">
        <v>10669.05</v>
      </c>
      <c r="I18" s="87">
        <f t="shared" si="0"/>
        <v>1.3969667540754276</v>
      </c>
      <c r="J18" s="87">
        <f t="shared" si="1"/>
        <v>81.425775375764502</v>
      </c>
    </row>
    <row r="19" spans="1:10" ht="24" customHeight="1" x14ac:dyDescent="0.2">
      <c r="A19" s="81" t="s">
        <v>464</v>
      </c>
      <c r="B19" s="79" t="s">
        <v>442</v>
      </c>
      <c r="C19" s="79" t="s">
        <v>129</v>
      </c>
      <c r="D19" s="79" t="s">
        <v>465</v>
      </c>
      <c r="E19" s="80" t="s">
        <v>26</v>
      </c>
      <c r="F19" s="87">
        <v>14.53</v>
      </c>
      <c r="G19" s="87">
        <v>673.26</v>
      </c>
      <c r="H19" s="87">
        <v>9782.4599999999991</v>
      </c>
      <c r="I19" s="87">
        <f t="shared" si="0"/>
        <v>1.2808798715042771</v>
      </c>
      <c r="J19" s="87">
        <f t="shared" si="1"/>
        <v>82.706655247268785</v>
      </c>
    </row>
    <row r="20" spans="1:10" ht="24" customHeight="1" x14ac:dyDescent="0.2">
      <c r="A20" s="81" t="s">
        <v>466</v>
      </c>
      <c r="B20" s="79" t="s">
        <v>442</v>
      </c>
      <c r="C20" s="79" t="s">
        <v>125</v>
      </c>
      <c r="D20" s="79" t="s">
        <v>443</v>
      </c>
      <c r="E20" s="80" t="s">
        <v>29</v>
      </c>
      <c r="F20" s="87">
        <v>575</v>
      </c>
      <c r="G20" s="87">
        <v>16.78</v>
      </c>
      <c r="H20" s="87">
        <v>9648.5</v>
      </c>
      <c r="I20" s="87">
        <f t="shared" si="0"/>
        <v>1.2633396344282541</v>
      </c>
      <c r="J20" s="87">
        <f t="shared" si="1"/>
        <v>83.969994881697033</v>
      </c>
    </row>
    <row r="21" spans="1:10" ht="24" customHeight="1" x14ac:dyDescent="0.2">
      <c r="A21" s="81" t="s">
        <v>467</v>
      </c>
      <c r="B21" s="79" t="s">
        <v>448</v>
      </c>
      <c r="C21" s="79" t="s">
        <v>202</v>
      </c>
      <c r="D21" s="79" t="s">
        <v>451</v>
      </c>
      <c r="E21" s="80" t="s">
        <v>26</v>
      </c>
      <c r="F21" s="87">
        <v>616</v>
      </c>
      <c r="G21" s="87">
        <v>13.01</v>
      </c>
      <c r="H21" s="87">
        <v>8014.16</v>
      </c>
      <c r="I21" s="87">
        <f t="shared" si="0"/>
        <v>1.0493450758822136</v>
      </c>
      <c r="J21" s="87">
        <f t="shared" si="1"/>
        <v>85.019339957579248</v>
      </c>
    </row>
    <row r="22" spans="1:10" ht="36" customHeight="1" x14ac:dyDescent="0.2">
      <c r="A22" s="84" t="s">
        <v>468</v>
      </c>
      <c r="B22" s="82" t="s">
        <v>448</v>
      </c>
      <c r="C22" s="82" t="s">
        <v>156</v>
      </c>
      <c r="D22" s="82" t="s">
        <v>469</v>
      </c>
      <c r="E22" s="83" t="s">
        <v>56</v>
      </c>
      <c r="F22" s="88">
        <v>14.77</v>
      </c>
      <c r="G22" s="88">
        <v>501.24</v>
      </c>
      <c r="H22" s="88">
        <v>7403.31</v>
      </c>
      <c r="I22" s="87">
        <f t="shared" si="0"/>
        <v>0.96936258993201418</v>
      </c>
      <c r="J22" s="87">
        <f t="shared" si="1"/>
        <v>85.988702547511267</v>
      </c>
    </row>
    <row r="23" spans="1:10" ht="24" customHeight="1" x14ac:dyDescent="0.2">
      <c r="A23" s="81" t="s">
        <v>470</v>
      </c>
      <c r="B23" s="79" t="s">
        <v>471</v>
      </c>
      <c r="C23" s="79" t="s">
        <v>104</v>
      </c>
      <c r="D23" s="79">
        <v>18</v>
      </c>
      <c r="E23" s="80" t="s">
        <v>26</v>
      </c>
      <c r="F23" s="87">
        <v>9.6</v>
      </c>
      <c r="G23" s="87">
        <v>674.43</v>
      </c>
      <c r="H23" s="87">
        <v>6474.52</v>
      </c>
      <c r="I23" s="87">
        <f t="shared" si="0"/>
        <v>0.84775019224733605</v>
      </c>
      <c r="J23" s="87">
        <f t="shared" si="1"/>
        <v>86.836452739758599</v>
      </c>
    </row>
    <row r="24" spans="1:10" ht="24" customHeight="1" x14ac:dyDescent="0.2">
      <c r="A24" s="81" t="s">
        <v>472</v>
      </c>
      <c r="B24" s="79" t="s">
        <v>442</v>
      </c>
      <c r="C24" s="79" t="s">
        <v>45</v>
      </c>
      <c r="D24" s="79" t="s">
        <v>465</v>
      </c>
      <c r="E24" s="80" t="s">
        <v>46</v>
      </c>
      <c r="F24" s="87">
        <v>454</v>
      </c>
      <c r="G24" s="87">
        <v>14.13</v>
      </c>
      <c r="H24" s="87">
        <v>6415.02</v>
      </c>
      <c r="I24" s="87">
        <f t="shared" si="0"/>
        <v>0.83995947781001601</v>
      </c>
      <c r="J24" s="87">
        <f t="shared" si="1"/>
        <v>87.676412217568611</v>
      </c>
    </row>
    <row r="25" spans="1:10" ht="24" customHeight="1" x14ac:dyDescent="0.2">
      <c r="A25" s="84" t="s">
        <v>473</v>
      </c>
      <c r="B25" s="82" t="s">
        <v>448</v>
      </c>
      <c r="C25" s="82" t="s">
        <v>223</v>
      </c>
      <c r="D25" s="82" t="s">
        <v>469</v>
      </c>
      <c r="E25" s="83" t="s">
        <v>56</v>
      </c>
      <c r="F25" s="88">
        <v>108</v>
      </c>
      <c r="G25" s="88">
        <v>52.19</v>
      </c>
      <c r="H25" s="88">
        <v>5636.52</v>
      </c>
      <c r="I25" s="87">
        <f t="shared" si="0"/>
        <v>0.73802550823936819</v>
      </c>
      <c r="J25" s="87">
        <f t="shared" si="1"/>
        <v>88.414437725807986</v>
      </c>
    </row>
    <row r="26" spans="1:10" ht="24" customHeight="1" x14ac:dyDescent="0.2">
      <c r="A26" s="81" t="s">
        <v>474</v>
      </c>
      <c r="B26" s="79" t="s">
        <v>442</v>
      </c>
      <c r="C26" s="79" t="s">
        <v>119</v>
      </c>
      <c r="D26" s="79" t="s">
        <v>475</v>
      </c>
      <c r="E26" s="80" t="s">
        <v>117</v>
      </c>
      <c r="F26" s="87">
        <v>420.44</v>
      </c>
      <c r="G26" s="87">
        <v>13.4</v>
      </c>
      <c r="H26" s="87">
        <v>5633.89</v>
      </c>
      <c r="I26" s="87">
        <f t="shared" si="0"/>
        <v>0.73768114556760089</v>
      </c>
      <c r="J26" s="87">
        <f t="shared" si="1"/>
        <v>89.152118871375592</v>
      </c>
    </row>
    <row r="27" spans="1:10" ht="36" customHeight="1" x14ac:dyDescent="0.2">
      <c r="A27" s="81" t="s">
        <v>476</v>
      </c>
      <c r="B27" s="79" t="s">
        <v>448</v>
      </c>
      <c r="C27" s="79" t="s">
        <v>204</v>
      </c>
      <c r="D27" s="79" t="s">
        <v>451</v>
      </c>
      <c r="E27" s="80" t="s">
        <v>26</v>
      </c>
      <c r="F27" s="87">
        <v>582.76</v>
      </c>
      <c r="G27" s="87">
        <v>9.27</v>
      </c>
      <c r="H27" s="87">
        <v>5402.18</v>
      </c>
      <c r="I27" s="87">
        <f t="shared" si="0"/>
        <v>0.70734187763026646</v>
      </c>
      <c r="J27" s="87">
        <f t="shared" si="1"/>
        <v>89.859460749005862</v>
      </c>
    </row>
    <row r="28" spans="1:10" ht="36" customHeight="1" x14ac:dyDescent="0.2">
      <c r="A28" s="81" t="s">
        <v>477</v>
      </c>
      <c r="B28" s="79" t="s">
        <v>448</v>
      </c>
      <c r="C28" s="79" t="s">
        <v>31</v>
      </c>
      <c r="D28" s="79" t="s">
        <v>478</v>
      </c>
      <c r="E28" s="80" t="s">
        <v>26</v>
      </c>
      <c r="F28" s="87">
        <v>6</v>
      </c>
      <c r="G28" s="87">
        <v>869.07</v>
      </c>
      <c r="H28" s="87">
        <v>5214.42</v>
      </c>
      <c r="I28" s="87">
        <f t="shared" si="0"/>
        <v>0.68275726346638099</v>
      </c>
      <c r="J28" s="87">
        <f>J27+I28</f>
        <v>90.542218012472247</v>
      </c>
    </row>
    <row r="29" spans="1:10" ht="24" customHeight="1" x14ac:dyDescent="0.2">
      <c r="A29" s="81" t="s">
        <v>479</v>
      </c>
      <c r="B29" s="79" t="s">
        <v>448</v>
      </c>
      <c r="C29" s="79" t="s">
        <v>152</v>
      </c>
      <c r="D29" s="79" t="s">
        <v>443</v>
      </c>
      <c r="E29" s="80" t="s">
        <v>117</v>
      </c>
      <c r="F29" s="87">
        <v>364.6</v>
      </c>
      <c r="G29" s="87">
        <v>13.67</v>
      </c>
      <c r="H29" s="87">
        <v>4984.08</v>
      </c>
      <c r="I29" s="87">
        <f t="shared" si="0"/>
        <v>0.65259737836567067</v>
      </c>
      <c r="J29" s="87">
        <f t="shared" si="1"/>
        <v>91.194815390837917</v>
      </c>
    </row>
    <row r="30" spans="1:10" ht="60" customHeight="1" x14ac:dyDescent="0.2">
      <c r="A30" s="81" t="s">
        <v>480</v>
      </c>
      <c r="B30" s="79" t="s">
        <v>448</v>
      </c>
      <c r="C30" s="79" t="s">
        <v>217</v>
      </c>
      <c r="D30" s="79" t="s">
        <v>481</v>
      </c>
      <c r="E30" s="80" t="s">
        <v>46</v>
      </c>
      <c r="F30" s="87">
        <v>132.6</v>
      </c>
      <c r="G30" s="87">
        <v>35.06</v>
      </c>
      <c r="H30" s="87">
        <v>4648.95</v>
      </c>
      <c r="I30" s="87">
        <f t="shared" si="0"/>
        <v>0.60871667030888033</v>
      </c>
      <c r="J30" s="87">
        <f t="shared" si="1"/>
        <v>91.803532061146797</v>
      </c>
    </row>
    <row r="31" spans="1:10" s="110" customFormat="1" ht="60" customHeight="1" x14ac:dyDescent="0.2">
      <c r="A31" s="81"/>
      <c r="B31" s="79"/>
      <c r="C31" s="79" t="s">
        <v>572</v>
      </c>
      <c r="D31" s="79" t="s">
        <v>573</v>
      </c>
      <c r="E31" s="80" t="s">
        <v>574</v>
      </c>
      <c r="F31" s="87">
        <v>12</v>
      </c>
      <c r="G31" s="87">
        <v>350</v>
      </c>
      <c r="H31" s="87">
        <f>G31*F31</f>
        <v>4200</v>
      </c>
      <c r="I31" s="87">
        <f t="shared" si="0"/>
        <v>0.54993278381081701</v>
      </c>
      <c r="J31" s="87">
        <f>J30+I31</f>
        <v>92.353464844957614</v>
      </c>
    </row>
    <row r="32" spans="1:10" ht="36" customHeight="1" x14ac:dyDescent="0.2">
      <c r="A32" s="81" t="s">
        <v>482</v>
      </c>
      <c r="B32" s="79" t="s">
        <v>448</v>
      </c>
      <c r="C32" s="79" t="s">
        <v>76</v>
      </c>
      <c r="D32" s="79" t="s">
        <v>483</v>
      </c>
      <c r="E32" s="80" t="s">
        <v>56</v>
      </c>
      <c r="F32" s="87">
        <v>54.2</v>
      </c>
      <c r="G32" s="87">
        <v>74</v>
      </c>
      <c r="H32" s="87">
        <v>4010.8</v>
      </c>
      <c r="I32" s="87">
        <f t="shared" si="0"/>
        <v>0.52515962126391069</v>
      </c>
      <c r="J32" s="87">
        <f t="shared" ref="J32:J93" si="2">J31+I32</f>
        <v>92.878624466221524</v>
      </c>
    </row>
    <row r="33" spans="1:10" ht="60" customHeight="1" x14ac:dyDescent="0.2">
      <c r="A33" s="81" t="s">
        <v>484</v>
      </c>
      <c r="B33" s="79" t="s">
        <v>442</v>
      </c>
      <c r="C33" s="79" t="s">
        <v>127</v>
      </c>
      <c r="D33" s="79" t="s">
        <v>465</v>
      </c>
      <c r="E33" s="80" t="s">
        <v>46</v>
      </c>
      <c r="F33" s="87">
        <v>66</v>
      </c>
      <c r="G33" s="87">
        <v>60.71</v>
      </c>
      <c r="H33" s="87">
        <v>4006.86</v>
      </c>
      <c r="I33" s="87">
        <f t="shared" si="0"/>
        <v>0.52464373193814529</v>
      </c>
      <c r="J33" s="87">
        <f t="shared" si="2"/>
        <v>93.403268198159665</v>
      </c>
    </row>
    <row r="34" spans="1:10" ht="36" customHeight="1" x14ac:dyDescent="0.2">
      <c r="A34" s="81" t="s">
        <v>485</v>
      </c>
      <c r="B34" s="79" t="s">
        <v>442</v>
      </c>
      <c r="C34" s="79" t="s">
        <v>84</v>
      </c>
      <c r="D34" s="79" t="s">
        <v>465</v>
      </c>
      <c r="E34" s="80" t="s">
        <v>46</v>
      </c>
      <c r="F34" s="87">
        <v>66</v>
      </c>
      <c r="G34" s="87">
        <v>57.39</v>
      </c>
      <c r="H34" s="87">
        <v>3787.74</v>
      </c>
      <c r="I34" s="87">
        <f t="shared" si="0"/>
        <v>0.49595295298847225</v>
      </c>
      <c r="J34" s="87">
        <f t="shared" si="2"/>
        <v>93.89922115114814</v>
      </c>
    </row>
    <row r="35" spans="1:10" ht="36" customHeight="1" x14ac:dyDescent="0.2">
      <c r="A35" s="81" t="s">
        <v>486</v>
      </c>
      <c r="B35" s="79" t="s">
        <v>448</v>
      </c>
      <c r="C35" s="79" t="s">
        <v>221</v>
      </c>
      <c r="D35" s="79" t="s">
        <v>483</v>
      </c>
      <c r="E35" s="80" t="s">
        <v>56</v>
      </c>
      <c r="F35" s="87">
        <v>360</v>
      </c>
      <c r="G35" s="87">
        <v>10.06</v>
      </c>
      <c r="H35" s="87">
        <v>3621.6</v>
      </c>
      <c r="I35" s="87">
        <f t="shared" si="0"/>
        <v>0.4741991832974416</v>
      </c>
      <c r="J35" s="87">
        <f t="shared" si="2"/>
        <v>94.373420334445584</v>
      </c>
    </row>
    <row r="36" spans="1:10" ht="48" customHeight="1" x14ac:dyDescent="0.2">
      <c r="A36" s="81" t="s">
        <v>487</v>
      </c>
      <c r="B36" s="79" t="s">
        <v>448</v>
      </c>
      <c r="C36" s="79" t="s">
        <v>162</v>
      </c>
      <c r="D36" s="79" t="s">
        <v>488</v>
      </c>
      <c r="E36" s="80" t="s">
        <v>46</v>
      </c>
      <c r="F36" s="87">
        <v>180.2</v>
      </c>
      <c r="G36" s="87">
        <v>18.25</v>
      </c>
      <c r="H36" s="87">
        <v>3288.65</v>
      </c>
      <c r="I36" s="87">
        <f t="shared" si="0"/>
        <v>0.43060391654272456</v>
      </c>
      <c r="J36" s="87">
        <f t="shared" si="2"/>
        <v>94.804024250988306</v>
      </c>
    </row>
    <row r="37" spans="1:10" ht="24" customHeight="1" x14ac:dyDescent="0.2">
      <c r="A37" s="81" t="s">
        <v>489</v>
      </c>
      <c r="B37" s="79" t="s">
        <v>442</v>
      </c>
      <c r="C37" s="79" t="s">
        <v>33</v>
      </c>
      <c r="D37" s="79">
        <v>1.1000000000000001</v>
      </c>
      <c r="E37" s="80" t="s">
        <v>23</v>
      </c>
      <c r="F37" s="87">
        <v>4</v>
      </c>
      <c r="G37" s="87">
        <v>680</v>
      </c>
      <c r="H37" s="87">
        <v>2720</v>
      </c>
      <c r="I37" s="87">
        <f t="shared" si="0"/>
        <v>0.35614694570605288</v>
      </c>
      <c r="J37" s="87">
        <f t="shared" si="2"/>
        <v>95.160171196694364</v>
      </c>
    </row>
    <row r="38" spans="1:10" ht="24" customHeight="1" x14ac:dyDescent="0.2">
      <c r="A38" s="81" t="s">
        <v>490</v>
      </c>
      <c r="B38" s="79" t="s">
        <v>448</v>
      </c>
      <c r="C38" s="79" t="s">
        <v>70</v>
      </c>
      <c r="D38" s="79" t="s">
        <v>451</v>
      </c>
      <c r="E38" s="80" t="s">
        <v>26</v>
      </c>
      <c r="F38" s="87">
        <v>311.24</v>
      </c>
      <c r="G38" s="87">
        <v>7.38</v>
      </c>
      <c r="H38" s="87">
        <v>2296.9499999999998</v>
      </c>
      <c r="I38" s="87">
        <f t="shared" si="0"/>
        <v>0.30075431137482284</v>
      </c>
      <c r="J38" s="87">
        <f t="shared" si="2"/>
        <v>95.460925508069181</v>
      </c>
    </row>
    <row r="39" spans="1:10" ht="36" customHeight="1" x14ac:dyDescent="0.2">
      <c r="A39" s="81" t="s">
        <v>491</v>
      </c>
      <c r="B39" s="79" t="s">
        <v>448</v>
      </c>
      <c r="C39" s="79" t="s">
        <v>166</v>
      </c>
      <c r="D39" s="79" t="s">
        <v>492</v>
      </c>
      <c r="E39" s="80" t="s">
        <v>46</v>
      </c>
      <c r="F39" s="87">
        <v>117.4</v>
      </c>
      <c r="G39" s="87">
        <v>18.88</v>
      </c>
      <c r="H39" s="87">
        <v>2216.5100000000002</v>
      </c>
      <c r="I39" s="87">
        <f t="shared" si="0"/>
        <v>0.29022178920107478</v>
      </c>
      <c r="J39" s="87">
        <f t="shared" si="2"/>
        <v>95.751147297270251</v>
      </c>
    </row>
    <row r="40" spans="1:10" ht="24" customHeight="1" x14ac:dyDescent="0.2">
      <c r="A40" s="81" t="s">
        <v>493</v>
      </c>
      <c r="B40" s="79" t="s">
        <v>448</v>
      </c>
      <c r="C40" s="79" t="s">
        <v>154</v>
      </c>
      <c r="D40" s="79" t="s">
        <v>443</v>
      </c>
      <c r="E40" s="80" t="s">
        <v>117</v>
      </c>
      <c r="F40" s="87">
        <v>184</v>
      </c>
      <c r="G40" s="87">
        <v>11.56</v>
      </c>
      <c r="H40" s="87">
        <v>2127.04</v>
      </c>
      <c r="I40" s="87">
        <f t="shared" si="0"/>
        <v>0.27850691154213336</v>
      </c>
      <c r="J40" s="87">
        <f t="shared" si="2"/>
        <v>96.029654208812389</v>
      </c>
    </row>
    <row r="41" spans="1:10" ht="24" customHeight="1" x14ac:dyDescent="0.2">
      <c r="A41" s="81" t="s">
        <v>494</v>
      </c>
      <c r="B41" s="79" t="s">
        <v>442</v>
      </c>
      <c r="C41" s="79" t="s">
        <v>238</v>
      </c>
      <c r="D41" s="79" t="s">
        <v>449</v>
      </c>
      <c r="E41" s="80" t="s">
        <v>239</v>
      </c>
      <c r="F41" s="87">
        <v>1</v>
      </c>
      <c r="G41" s="87">
        <v>1927.7</v>
      </c>
      <c r="H41" s="87">
        <v>1927.7</v>
      </c>
      <c r="I41" s="87">
        <f t="shared" si="0"/>
        <v>0.25240605413145523</v>
      </c>
      <c r="J41" s="87">
        <f t="shared" si="2"/>
        <v>96.282060262943844</v>
      </c>
    </row>
    <row r="42" spans="1:10" ht="24" customHeight="1" x14ac:dyDescent="0.2">
      <c r="A42" s="81" t="s">
        <v>495</v>
      </c>
      <c r="B42" s="79" t="s">
        <v>448</v>
      </c>
      <c r="C42" s="79" t="s">
        <v>133</v>
      </c>
      <c r="D42" s="79" t="s">
        <v>460</v>
      </c>
      <c r="E42" s="80" t="s">
        <v>46</v>
      </c>
      <c r="F42" s="87">
        <v>18.100000000000001</v>
      </c>
      <c r="G42" s="87">
        <v>105.49</v>
      </c>
      <c r="H42" s="87">
        <v>1909.36</v>
      </c>
      <c r="I42" s="87">
        <f t="shared" si="0"/>
        <v>0.25000468097548129</v>
      </c>
      <c r="J42" s="87">
        <f t="shared" si="2"/>
        <v>96.532064943919323</v>
      </c>
    </row>
    <row r="43" spans="1:10" ht="24" customHeight="1" x14ac:dyDescent="0.2">
      <c r="A43" s="81" t="s">
        <v>496</v>
      </c>
      <c r="B43" s="79" t="s">
        <v>471</v>
      </c>
      <c r="C43" s="79" t="s">
        <v>236</v>
      </c>
      <c r="D43" s="79">
        <v>27</v>
      </c>
      <c r="E43" s="80" t="s">
        <v>26</v>
      </c>
      <c r="F43" s="87">
        <v>880</v>
      </c>
      <c r="G43" s="87">
        <v>2.13</v>
      </c>
      <c r="H43" s="87">
        <v>1874.4</v>
      </c>
      <c r="I43" s="87">
        <f t="shared" si="0"/>
        <v>0.24542714523214174</v>
      </c>
      <c r="J43" s="87">
        <f t="shared" si="2"/>
        <v>96.777492089151465</v>
      </c>
    </row>
    <row r="44" spans="1:10" ht="24" customHeight="1" x14ac:dyDescent="0.2">
      <c r="A44" s="81" t="s">
        <v>497</v>
      </c>
      <c r="B44" s="79" t="s">
        <v>442</v>
      </c>
      <c r="C44" s="79" t="s">
        <v>108</v>
      </c>
      <c r="D44" s="79" t="s">
        <v>460</v>
      </c>
      <c r="E44" s="80" t="s">
        <v>26</v>
      </c>
      <c r="F44" s="87">
        <v>3.36</v>
      </c>
      <c r="G44" s="87">
        <v>545.83000000000004</v>
      </c>
      <c r="H44" s="87">
        <v>1833.98</v>
      </c>
      <c r="I44" s="87">
        <f t="shared" si="0"/>
        <v>0.24013469686984812</v>
      </c>
      <c r="J44" s="87">
        <f t="shared" si="2"/>
        <v>97.01762678602131</v>
      </c>
    </row>
    <row r="45" spans="1:10" ht="24" customHeight="1" x14ac:dyDescent="0.2">
      <c r="A45" s="81" t="s">
        <v>498</v>
      </c>
      <c r="B45" s="79" t="s">
        <v>448</v>
      </c>
      <c r="C45" s="79" t="s">
        <v>78</v>
      </c>
      <c r="D45" s="79" t="s">
        <v>483</v>
      </c>
      <c r="E45" s="80" t="s">
        <v>56</v>
      </c>
      <c r="F45" s="87">
        <v>66.5</v>
      </c>
      <c r="G45" s="87">
        <v>27.38</v>
      </c>
      <c r="H45" s="87">
        <v>1820.77</v>
      </c>
      <c r="I45" s="87">
        <f t="shared" si="0"/>
        <v>0.238405027328386</v>
      </c>
      <c r="J45" s="87">
        <f t="shared" si="2"/>
        <v>97.256031813349693</v>
      </c>
    </row>
    <row r="46" spans="1:10" ht="36" customHeight="1" x14ac:dyDescent="0.2">
      <c r="A46" s="81" t="s">
        <v>499</v>
      </c>
      <c r="B46" s="79" t="s">
        <v>448</v>
      </c>
      <c r="C46" s="79" t="s">
        <v>190</v>
      </c>
      <c r="D46" s="79" t="s">
        <v>492</v>
      </c>
      <c r="E46" s="80" t="s">
        <v>46</v>
      </c>
      <c r="F46" s="87">
        <v>386.4</v>
      </c>
      <c r="G46" s="87">
        <v>3.72</v>
      </c>
      <c r="H46" s="87">
        <v>1437.4</v>
      </c>
      <c r="I46" s="87">
        <f t="shared" si="0"/>
        <v>0.18820794844039723</v>
      </c>
      <c r="J46" s="87">
        <f t="shared" si="2"/>
        <v>97.444239761790087</v>
      </c>
    </row>
    <row r="47" spans="1:10" ht="24" customHeight="1" x14ac:dyDescent="0.2">
      <c r="A47" s="81" t="s">
        <v>500</v>
      </c>
      <c r="B47" s="79" t="s">
        <v>442</v>
      </c>
      <c r="C47" s="79" t="s">
        <v>243</v>
      </c>
      <c r="D47" s="79" t="s">
        <v>449</v>
      </c>
      <c r="E47" s="80" t="s">
        <v>239</v>
      </c>
      <c r="F47" s="87">
        <v>1</v>
      </c>
      <c r="G47" s="87">
        <v>1425.65</v>
      </c>
      <c r="H47" s="87">
        <v>1425.65</v>
      </c>
      <c r="I47" s="87">
        <f t="shared" si="0"/>
        <v>0.18666944600949792</v>
      </c>
      <c r="J47" s="87">
        <f t="shared" si="2"/>
        <v>97.63090920779959</v>
      </c>
    </row>
    <row r="48" spans="1:10" ht="36" customHeight="1" x14ac:dyDescent="0.2">
      <c r="A48" s="81" t="s">
        <v>501</v>
      </c>
      <c r="B48" s="79" t="s">
        <v>448</v>
      </c>
      <c r="C48" s="79" t="s">
        <v>194</v>
      </c>
      <c r="D48" s="79" t="s">
        <v>492</v>
      </c>
      <c r="E48" s="80" t="s">
        <v>46</v>
      </c>
      <c r="F48" s="87">
        <v>166</v>
      </c>
      <c r="G48" s="87">
        <v>8.42</v>
      </c>
      <c r="H48" s="87">
        <v>1397.72</v>
      </c>
      <c r="I48" s="87">
        <f t="shared" si="0"/>
        <v>0.18301239299715596</v>
      </c>
      <c r="J48" s="87">
        <f t="shared" si="2"/>
        <v>97.813921600796746</v>
      </c>
    </row>
    <row r="49" spans="1:10" ht="24" customHeight="1" x14ac:dyDescent="0.2">
      <c r="A49" s="81" t="s">
        <v>502</v>
      </c>
      <c r="B49" s="79" t="s">
        <v>442</v>
      </c>
      <c r="C49" s="79" t="s">
        <v>241</v>
      </c>
      <c r="D49" s="79" t="s">
        <v>449</v>
      </c>
      <c r="E49" s="80" t="s">
        <v>239</v>
      </c>
      <c r="F49" s="87">
        <v>1</v>
      </c>
      <c r="G49" s="87">
        <v>1388.71</v>
      </c>
      <c r="H49" s="87">
        <v>1388.71</v>
      </c>
      <c r="I49" s="87">
        <f t="shared" si="0"/>
        <v>0.18183265623950468</v>
      </c>
      <c r="J49" s="87">
        <f t="shared" si="2"/>
        <v>97.995754257036253</v>
      </c>
    </row>
    <row r="50" spans="1:10" ht="24" customHeight="1" x14ac:dyDescent="0.2">
      <c r="A50" s="81" t="s">
        <v>503</v>
      </c>
      <c r="B50" s="79" t="s">
        <v>448</v>
      </c>
      <c r="C50" s="79" t="s">
        <v>200</v>
      </c>
      <c r="D50" s="79" t="s">
        <v>451</v>
      </c>
      <c r="E50" s="80" t="s">
        <v>26</v>
      </c>
      <c r="F50" s="87">
        <v>100</v>
      </c>
      <c r="G50" s="87">
        <v>12.21</v>
      </c>
      <c r="H50" s="87">
        <v>1221</v>
      </c>
      <c r="I50" s="87">
        <f t="shared" si="0"/>
        <v>0.15987331643643035</v>
      </c>
      <c r="J50" s="87">
        <f t="shared" si="2"/>
        <v>98.155627573472685</v>
      </c>
    </row>
    <row r="51" spans="1:10" ht="24" customHeight="1" x14ac:dyDescent="0.2">
      <c r="A51" s="81" t="s">
        <v>504</v>
      </c>
      <c r="B51" s="79" t="s">
        <v>471</v>
      </c>
      <c r="C51" s="79" t="s">
        <v>234</v>
      </c>
      <c r="D51" s="79">
        <v>3</v>
      </c>
      <c r="E51" s="80" t="s">
        <v>56</v>
      </c>
      <c r="F51" s="87">
        <v>18</v>
      </c>
      <c r="G51" s="87">
        <v>61.83</v>
      </c>
      <c r="H51" s="87">
        <v>1112.94</v>
      </c>
      <c r="I51" s="87">
        <f t="shared" si="0"/>
        <v>0.14572433152724062</v>
      </c>
      <c r="J51" s="87">
        <f t="shared" si="2"/>
        <v>98.301351904999919</v>
      </c>
    </row>
    <row r="52" spans="1:10" ht="36" customHeight="1" x14ac:dyDescent="0.2">
      <c r="A52" s="81" t="s">
        <v>505</v>
      </c>
      <c r="B52" s="79" t="s">
        <v>442</v>
      </c>
      <c r="C52" s="79" t="s">
        <v>188</v>
      </c>
      <c r="D52" s="79" t="s">
        <v>492</v>
      </c>
      <c r="E52" s="80" t="s">
        <v>29</v>
      </c>
      <c r="F52" s="87">
        <v>29</v>
      </c>
      <c r="G52" s="87">
        <v>37.82</v>
      </c>
      <c r="H52" s="87">
        <v>1096.78</v>
      </c>
      <c r="I52" s="87">
        <f t="shared" si="0"/>
        <v>0.14360839967333994</v>
      </c>
      <c r="J52" s="87">
        <f t="shared" si="2"/>
        <v>98.444960304673259</v>
      </c>
    </row>
    <row r="53" spans="1:10" ht="24" customHeight="1" x14ac:dyDescent="0.2">
      <c r="A53" s="81" t="s">
        <v>506</v>
      </c>
      <c r="B53" s="79" t="s">
        <v>448</v>
      </c>
      <c r="C53" s="79" t="s">
        <v>148</v>
      </c>
      <c r="D53" s="79" t="s">
        <v>443</v>
      </c>
      <c r="E53" s="80" t="s">
        <v>117</v>
      </c>
      <c r="F53" s="87">
        <v>60.9</v>
      </c>
      <c r="G53" s="87">
        <v>17.41</v>
      </c>
      <c r="H53" s="87">
        <v>1060.26</v>
      </c>
      <c r="I53" s="87">
        <f t="shared" si="0"/>
        <v>0.13882660318172779</v>
      </c>
      <c r="J53" s="87">
        <f t="shared" si="2"/>
        <v>98.583786907854986</v>
      </c>
    </row>
    <row r="54" spans="1:10" ht="36" customHeight="1" x14ac:dyDescent="0.2">
      <c r="A54" s="81" t="s">
        <v>507</v>
      </c>
      <c r="B54" s="79" t="s">
        <v>442</v>
      </c>
      <c r="C54" s="79" t="s">
        <v>106</v>
      </c>
      <c r="D54" s="79" t="s">
        <v>460</v>
      </c>
      <c r="E54" s="80" t="s">
        <v>29</v>
      </c>
      <c r="F54" s="87">
        <v>1</v>
      </c>
      <c r="G54" s="87">
        <v>1012.87</v>
      </c>
      <c r="H54" s="87">
        <v>1012.87</v>
      </c>
      <c r="I54" s="87">
        <f t="shared" si="0"/>
        <v>0.13262152827106241</v>
      </c>
      <c r="J54" s="87">
        <f t="shared" si="2"/>
        <v>98.716408436126045</v>
      </c>
    </row>
    <row r="55" spans="1:10" ht="24" customHeight="1" x14ac:dyDescent="0.2">
      <c r="A55" s="81" t="s">
        <v>508</v>
      </c>
      <c r="B55" s="79" t="s">
        <v>471</v>
      </c>
      <c r="C55" s="79" t="s">
        <v>164</v>
      </c>
      <c r="D55" s="79">
        <v>7</v>
      </c>
      <c r="E55" s="80" t="s">
        <v>46</v>
      </c>
      <c r="F55" s="87">
        <v>54.5</v>
      </c>
      <c r="G55" s="87">
        <v>16.91</v>
      </c>
      <c r="H55" s="87">
        <v>921.59</v>
      </c>
      <c r="I55" s="87">
        <f t="shared" si="0"/>
        <v>0.120669655769574</v>
      </c>
      <c r="J55" s="87">
        <f t="shared" si="2"/>
        <v>98.83707809189562</v>
      </c>
    </row>
    <row r="56" spans="1:10" ht="24" customHeight="1" x14ac:dyDescent="0.2">
      <c r="A56" s="81" t="s">
        <v>509</v>
      </c>
      <c r="B56" s="79" t="s">
        <v>442</v>
      </c>
      <c r="C56" s="79" t="s">
        <v>48</v>
      </c>
      <c r="D56" s="79" t="s">
        <v>510</v>
      </c>
      <c r="E56" s="80" t="s">
        <v>49</v>
      </c>
      <c r="F56" s="87">
        <v>4.45</v>
      </c>
      <c r="G56" s="87">
        <v>205.65</v>
      </c>
      <c r="H56" s="87">
        <v>915.14</v>
      </c>
      <c r="I56" s="87">
        <f t="shared" si="0"/>
        <v>0.1198251161372931</v>
      </c>
      <c r="J56" s="87">
        <f t="shared" si="2"/>
        <v>98.956903208032912</v>
      </c>
    </row>
    <row r="57" spans="1:10" ht="24" customHeight="1" x14ac:dyDescent="0.2">
      <c r="A57" s="81" t="s">
        <v>511</v>
      </c>
      <c r="B57" s="79" t="s">
        <v>448</v>
      </c>
      <c r="C57" s="79" t="s">
        <v>58</v>
      </c>
      <c r="D57" s="79" t="s">
        <v>449</v>
      </c>
      <c r="E57" s="80" t="s">
        <v>20</v>
      </c>
      <c r="F57" s="87">
        <v>40</v>
      </c>
      <c r="G57" s="87">
        <v>21.41</v>
      </c>
      <c r="H57" s="87">
        <v>856.4</v>
      </c>
      <c r="I57" s="87">
        <f t="shared" si="0"/>
        <v>0.11213391334656753</v>
      </c>
      <c r="J57" s="87">
        <f t="shared" si="2"/>
        <v>99.06903712137948</v>
      </c>
    </row>
    <row r="58" spans="1:10" ht="24" customHeight="1" x14ac:dyDescent="0.2">
      <c r="A58" s="81" t="s">
        <v>512</v>
      </c>
      <c r="B58" s="79" t="s">
        <v>471</v>
      </c>
      <c r="C58" s="79" t="s">
        <v>229</v>
      </c>
      <c r="D58" s="79">
        <v>6</v>
      </c>
      <c r="E58" s="80" t="s">
        <v>230</v>
      </c>
      <c r="F58" s="87">
        <v>40</v>
      </c>
      <c r="G58" s="87">
        <v>15.46</v>
      </c>
      <c r="H58" s="87">
        <v>618.4</v>
      </c>
      <c r="I58" s="87">
        <f t="shared" si="0"/>
        <v>8.09710555972879E-2</v>
      </c>
      <c r="J58" s="87">
        <f>J57+I58</f>
        <v>99.150008176976769</v>
      </c>
    </row>
    <row r="59" spans="1:10" ht="36" customHeight="1" x14ac:dyDescent="0.2">
      <c r="A59" s="81" t="s">
        <v>513</v>
      </c>
      <c r="B59" s="79" t="s">
        <v>448</v>
      </c>
      <c r="C59" s="79" t="s">
        <v>142</v>
      </c>
      <c r="D59" s="79" t="s">
        <v>443</v>
      </c>
      <c r="E59" s="80" t="s">
        <v>26</v>
      </c>
      <c r="F59" s="87">
        <v>33.28</v>
      </c>
      <c r="G59" s="87">
        <v>16.63</v>
      </c>
      <c r="H59" s="87">
        <v>553.44000000000005</v>
      </c>
      <c r="I59" s="87">
        <f t="shared" si="0"/>
        <v>7.246542854101394E-2</v>
      </c>
      <c r="J59" s="87">
        <f t="shared" si="2"/>
        <v>99.222473605517777</v>
      </c>
    </row>
    <row r="60" spans="1:10" ht="48" customHeight="1" x14ac:dyDescent="0.2">
      <c r="A60" s="81" t="s">
        <v>514</v>
      </c>
      <c r="B60" s="79" t="s">
        <v>448</v>
      </c>
      <c r="C60" s="79" t="s">
        <v>178</v>
      </c>
      <c r="D60" s="79" t="s">
        <v>492</v>
      </c>
      <c r="E60" s="80" t="s">
        <v>29</v>
      </c>
      <c r="F60" s="87">
        <v>1</v>
      </c>
      <c r="G60" s="87">
        <v>487.56</v>
      </c>
      <c r="H60" s="87">
        <v>487.56</v>
      </c>
      <c r="I60" s="87">
        <f t="shared" si="0"/>
        <v>6.383934001780997E-2</v>
      </c>
      <c r="J60" s="87">
        <f t="shared" si="2"/>
        <v>99.286312945535585</v>
      </c>
    </row>
    <row r="61" spans="1:10" ht="24" customHeight="1" x14ac:dyDescent="0.2">
      <c r="A61" s="81" t="s">
        <v>515</v>
      </c>
      <c r="B61" s="79" t="s">
        <v>448</v>
      </c>
      <c r="C61" s="79" t="s">
        <v>158</v>
      </c>
      <c r="D61" s="79" t="s">
        <v>456</v>
      </c>
      <c r="E61" s="80" t="s">
        <v>29</v>
      </c>
      <c r="F61" s="87">
        <v>4</v>
      </c>
      <c r="G61" s="87">
        <v>110.77</v>
      </c>
      <c r="H61" s="87">
        <v>443.08</v>
      </c>
      <c r="I61" s="87">
        <f t="shared" si="0"/>
        <v>5.8015289964499228E-2</v>
      </c>
      <c r="J61" s="87">
        <f t="shared" si="2"/>
        <v>99.344328235500086</v>
      </c>
    </row>
    <row r="62" spans="1:10" ht="24" customHeight="1" x14ac:dyDescent="0.2">
      <c r="A62" s="81" t="s">
        <v>516</v>
      </c>
      <c r="B62" s="79" t="s">
        <v>448</v>
      </c>
      <c r="C62" s="79" t="s">
        <v>25</v>
      </c>
      <c r="D62" s="79" t="s">
        <v>478</v>
      </c>
      <c r="E62" s="80" t="s">
        <v>26</v>
      </c>
      <c r="F62" s="87">
        <v>1</v>
      </c>
      <c r="G62" s="87">
        <v>419.46</v>
      </c>
      <c r="H62" s="87">
        <v>419.46</v>
      </c>
      <c r="I62" s="87">
        <f t="shared" si="0"/>
        <v>5.4922572737448876E-2</v>
      </c>
      <c r="J62" s="87">
        <f t="shared" si="2"/>
        <v>99.399250808237539</v>
      </c>
    </row>
    <row r="63" spans="1:10" ht="36" customHeight="1" x14ac:dyDescent="0.2">
      <c r="A63" s="81" t="s">
        <v>517</v>
      </c>
      <c r="B63" s="79" t="s">
        <v>448</v>
      </c>
      <c r="C63" s="79" t="s">
        <v>110</v>
      </c>
      <c r="D63" s="79" t="s">
        <v>460</v>
      </c>
      <c r="E63" s="80" t="s">
        <v>29</v>
      </c>
      <c r="F63" s="87">
        <v>2</v>
      </c>
      <c r="G63" s="87">
        <v>205.24</v>
      </c>
      <c r="H63" s="87">
        <v>410.48</v>
      </c>
      <c r="I63" s="87">
        <f t="shared" si="0"/>
        <v>5.3746764071110516E-2</v>
      </c>
      <c r="J63" s="87">
        <f t="shared" si="2"/>
        <v>99.452997572308647</v>
      </c>
    </row>
    <row r="64" spans="1:10" ht="36" customHeight="1" x14ac:dyDescent="0.2">
      <c r="A64" s="81" t="s">
        <v>518</v>
      </c>
      <c r="B64" s="79" t="s">
        <v>448</v>
      </c>
      <c r="C64" s="79" t="s">
        <v>144</v>
      </c>
      <c r="D64" s="79" t="s">
        <v>443</v>
      </c>
      <c r="E64" s="80" t="s">
        <v>46</v>
      </c>
      <c r="F64" s="87">
        <v>4</v>
      </c>
      <c r="G64" s="87">
        <v>98.77</v>
      </c>
      <c r="H64" s="87">
        <v>395.08</v>
      </c>
      <c r="I64" s="87">
        <f t="shared" si="0"/>
        <v>5.1730343863804179E-2</v>
      </c>
      <c r="J64" s="87">
        <f t="shared" si="2"/>
        <v>99.504727916172456</v>
      </c>
    </row>
    <row r="65" spans="1:10" ht="36" customHeight="1" x14ac:dyDescent="0.2">
      <c r="A65" s="81" t="s">
        <v>519</v>
      </c>
      <c r="B65" s="79" t="s">
        <v>448</v>
      </c>
      <c r="C65" s="79" t="s">
        <v>66</v>
      </c>
      <c r="D65" s="79" t="s">
        <v>510</v>
      </c>
      <c r="E65" s="80" t="s">
        <v>56</v>
      </c>
      <c r="F65" s="87">
        <v>1.52</v>
      </c>
      <c r="G65" s="87">
        <v>225.93</v>
      </c>
      <c r="H65" s="87">
        <v>343.41</v>
      </c>
      <c r="I65" s="87">
        <f t="shared" si="0"/>
        <v>4.496486125916016E-2</v>
      </c>
      <c r="J65" s="87">
        <f t="shared" si="2"/>
        <v>99.549692777431616</v>
      </c>
    </row>
    <row r="66" spans="1:10" ht="60" customHeight="1" x14ac:dyDescent="0.2">
      <c r="A66" s="81" t="s">
        <v>520</v>
      </c>
      <c r="B66" s="79" t="s">
        <v>448</v>
      </c>
      <c r="C66" s="79" t="s">
        <v>92</v>
      </c>
      <c r="D66" s="79" t="s">
        <v>463</v>
      </c>
      <c r="E66" s="80" t="s">
        <v>26</v>
      </c>
      <c r="F66" s="87">
        <v>3.5</v>
      </c>
      <c r="G66" s="87">
        <v>94.44</v>
      </c>
      <c r="H66" s="87">
        <v>330.54</v>
      </c>
      <c r="I66" s="87">
        <f t="shared" si="0"/>
        <v>4.3279710085911298E-2</v>
      </c>
      <c r="J66" s="87">
        <f t="shared" si="2"/>
        <v>99.592972487517528</v>
      </c>
    </row>
    <row r="67" spans="1:10" ht="24" customHeight="1" x14ac:dyDescent="0.2">
      <c r="A67" s="81" t="s">
        <v>521</v>
      </c>
      <c r="B67" s="79" t="s">
        <v>448</v>
      </c>
      <c r="C67" s="79" t="s">
        <v>72</v>
      </c>
      <c r="D67" s="79" t="s">
        <v>451</v>
      </c>
      <c r="E67" s="80" t="s">
        <v>26</v>
      </c>
      <c r="F67" s="87">
        <v>30</v>
      </c>
      <c r="G67" s="87">
        <v>8.27</v>
      </c>
      <c r="H67" s="87">
        <v>248.1</v>
      </c>
      <c r="I67" s="87">
        <f t="shared" si="0"/>
        <v>3.2485315157967549E-2</v>
      </c>
      <c r="J67" s="87">
        <f>J66+I67</f>
        <v>99.625457802675498</v>
      </c>
    </row>
    <row r="68" spans="1:10" ht="24" customHeight="1" x14ac:dyDescent="0.2">
      <c r="A68" s="81" t="s">
        <v>522</v>
      </c>
      <c r="B68" s="79" t="s">
        <v>448</v>
      </c>
      <c r="C68" s="79" t="s">
        <v>198</v>
      </c>
      <c r="D68" s="79" t="s">
        <v>451</v>
      </c>
      <c r="E68" s="80" t="s">
        <v>26</v>
      </c>
      <c r="F68" s="87">
        <v>100</v>
      </c>
      <c r="G68" s="87">
        <v>2.4300000000000002</v>
      </c>
      <c r="H68" s="87">
        <v>243</v>
      </c>
      <c r="I68" s="87">
        <f t="shared" si="0"/>
        <v>3.1817539634768695E-2</v>
      </c>
      <c r="J68" s="87">
        <f t="shared" si="2"/>
        <v>99.657275342310271</v>
      </c>
    </row>
    <row r="69" spans="1:10" ht="24" customHeight="1" x14ac:dyDescent="0.2">
      <c r="A69" s="84" t="s">
        <v>523</v>
      </c>
      <c r="B69" s="82" t="s">
        <v>442</v>
      </c>
      <c r="C69" s="82" t="s">
        <v>28</v>
      </c>
      <c r="D69" s="82" t="s">
        <v>524</v>
      </c>
      <c r="E69" s="83" t="s">
        <v>29</v>
      </c>
      <c r="F69" s="88">
        <v>1</v>
      </c>
      <c r="G69" s="88">
        <v>233.94</v>
      </c>
      <c r="H69" s="88">
        <v>233.94</v>
      </c>
      <c r="I69" s="87">
        <f t="shared" si="0"/>
        <v>3.0631256058262502E-2</v>
      </c>
      <c r="J69" s="87">
        <f t="shared" si="2"/>
        <v>99.687906598368528</v>
      </c>
    </row>
    <row r="70" spans="1:10" ht="60" customHeight="1" x14ac:dyDescent="0.2">
      <c r="A70" s="81" t="s">
        <v>525</v>
      </c>
      <c r="B70" s="79" t="s">
        <v>448</v>
      </c>
      <c r="C70" s="79" t="s">
        <v>100</v>
      </c>
      <c r="D70" s="79" t="s">
        <v>526</v>
      </c>
      <c r="E70" s="80" t="s">
        <v>26</v>
      </c>
      <c r="F70" s="87">
        <v>7</v>
      </c>
      <c r="G70" s="87">
        <v>33.28</v>
      </c>
      <c r="H70" s="87">
        <v>232.96</v>
      </c>
      <c r="I70" s="87">
        <f t="shared" si="0"/>
        <v>3.0502938408706645E-2</v>
      </c>
      <c r="J70" s="87">
        <f t="shared" si="2"/>
        <v>99.71840953677723</v>
      </c>
    </row>
    <row r="71" spans="1:10" ht="24" customHeight="1" x14ac:dyDescent="0.2">
      <c r="A71" s="81" t="s">
        <v>527</v>
      </c>
      <c r="B71" s="79" t="s">
        <v>448</v>
      </c>
      <c r="C71" s="79" t="s">
        <v>94</v>
      </c>
      <c r="D71" s="79" t="s">
        <v>443</v>
      </c>
      <c r="E71" s="80" t="s">
        <v>46</v>
      </c>
      <c r="F71" s="87">
        <v>2</v>
      </c>
      <c r="G71" s="87">
        <v>101.48</v>
      </c>
      <c r="H71" s="87">
        <v>202.96</v>
      </c>
      <c r="I71" s="87">
        <f t="shared" ref="I71:I93" si="3">H71/$H$95*100</f>
        <v>2.6574847095772243E-2</v>
      </c>
      <c r="J71" s="87">
        <f t="shared" si="2"/>
        <v>99.744984383873003</v>
      </c>
    </row>
    <row r="72" spans="1:10" ht="36" customHeight="1" x14ac:dyDescent="0.2">
      <c r="A72" s="81" t="s">
        <v>528</v>
      </c>
      <c r="B72" s="79" t="s">
        <v>448</v>
      </c>
      <c r="C72" s="79" t="s">
        <v>168</v>
      </c>
      <c r="D72" s="79" t="s">
        <v>492</v>
      </c>
      <c r="E72" s="80" t="s">
        <v>46</v>
      </c>
      <c r="F72" s="87">
        <v>8.3000000000000007</v>
      </c>
      <c r="G72" s="87">
        <v>23.53</v>
      </c>
      <c r="H72" s="87">
        <v>195.29</v>
      </c>
      <c r="I72" s="87">
        <f t="shared" si="3"/>
        <v>2.5570565083432008E-2</v>
      </c>
      <c r="J72" s="87">
        <f t="shared" si="2"/>
        <v>99.770554948956431</v>
      </c>
    </row>
    <row r="73" spans="1:10" ht="36" customHeight="1" x14ac:dyDescent="0.2">
      <c r="A73" s="81" t="s">
        <v>529</v>
      </c>
      <c r="B73" s="79" t="s">
        <v>448</v>
      </c>
      <c r="C73" s="79" t="s">
        <v>176</v>
      </c>
      <c r="D73" s="79" t="s">
        <v>492</v>
      </c>
      <c r="E73" s="80" t="s">
        <v>29</v>
      </c>
      <c r="F73" s="87">
        <v>1</v>
      </c>
      <c r="G73" s="87">
        <v>176.89</v>
      </c>
      <c r="H73" s="87">
        <v>176.89</v>
      </c>
      <c r="I73" s="87">
        <f t="shared" si="3"/>
        <v>2.3161335744832239E-2</v>
      </c>
      <c r="J73" s="87">
        <f t="shared" si="2"/>
        <v>99.793716284701262</v>
      </c>
    </row>
    <row r="74" spans="1:10" ht="24" customHeight="1" x14ac:dyDescent="0.2">
      <c r="A74" s="81" t="s">
        <v>530</v>
      </c>
      <c r="B74" s="79" t="s">
        <v>442</v>
      </c>
      <c r="C74" s="79" t="s">
        <v>51</v>
      </c>
      <c r="D74" s="79" t="s">
        <v>465</v>
      </c>
      <c r="E74" s="80" t="s">
        <v>26</v>
      </c>
      <c r="F74" s="87">
        <v>21.7</v>
      </c>
      <c r="G74" s="87">
        <v>7.07</v>
      </c>
      <c r="H74" s="87">
        <v>153.41</v>
      </c>
      <c r="I74" s="87">
        <f t="shared" si="3"/>
        <v>2.0086949610575579E-2</v>
      </c>
      <c r="J74" s="87">
        <f t="shared" si="2"/>
        <v>99.813803234311834</v>
      </c>
    </row>
    <row r="75" spans="1:10" ht="24" customHeight="1" x14ac:dyDescent="0.2">
      <c r="A75" s="81" t="s">
        <v>531</v>
      </c>
      <c r="B75" s="79" t="s">
        <v>448</v>
      </c>
      <c r="C75" s="79" t="s">
        <v>150</v>
      </c>
      <c r="D75" s="79" t="s">
        <v>443</v>
      </c>
      <c r="E75" s="80" t="s">
        <v>117</v>
      </c>
      <c r="F75" s="87">
        <v>8.8000000000000007</v>
      </c>
      <c r="G75" s="87">
        <v>16.34</v>
      </c>
      <c r="H75" s="87">
        <v>143.79</v>
      </c>
      <c r="I75" s="87">
        <f t="shared" si="3"/>
        <v>1.8827341662894612E-2</v>
      </c>
      <c r="J75" s="87">
        <f t="shared" si="2"/>
        <v>99.832630575974733</v>
      </c>
    </row>
    <row r="76" spans="1:10" ht="36" customHeight="1" x14ac:dyDescent="0.2">
      <c r="A76" s="81" t="s">
        <v>532</v>
      </c>
      <c r="B76" s="79" t="s">
        <v>448</v>
      </c>
      <c r="C76" s="79" t="s">
        <v>208</v>
      </c>
      <c r="D76" s="79" t="s">
        <v>451</v>
      </c>
      <c r="E76" s="80" t="s">
        <v>26</v>
      </c>
      <c r="F76" s="87">
        <v>10.08</v>
      </c>
      <c r="G76" s="87">
        <v>13.7</v>
      </c>
      <c r="H76" s="87">
        <v>138.09</v>
      </c>
      <c r="I76" s="87">
        <f t="shared" si="3"/>
        <v>1.8081004313437076E-2</v>
      </c>
      <c r="J76" s="87">
        <f t="shared" si="2"/>
        <v>99.850711580288163</v>
      </c>
    </row>
    <row r="77" spans="1:10" ht="24" customHeight="1" x14ac:dyDescent="0.2">
      <c r="A77" s="81" t="s">
        <v>533</v>
      </c>
      <c r="B77" s="79" t="s">
        <v>448</v>
      </c>
      <c r="C77" s="79" t="s">
        <v>55</v>
      </c>
      <c r="D77" s="79" t="s">
        <v>510</v>
      </c>
      <c r="E77" s="80" t="s">
        <v>56</v>
      </c>
      <c r="F77" s="87">
        <v>3.17</v>
      </c>
      <c r="G77" s="87">
        <v>41.68</v>
      </c>
      <c r="H77" s="87">
        <v>132.12</v>
      </c>
      <c r="I77" s="87">
        <f t="shared" si="3"/>
        <v>1.7299314142163128E-2</v>
      </c>
      <c r="J77" s="87">
        <f t="shared" si="2"/>
        <v>99.868010894430327</v>
      </c>
    </row>
    <row r="78" spans="1:10" ht="36" customHeight="1" x14ac:dyDescent="0.2">
      <c r="A78" s="81" t="s">
        <v>534</v>
      </c>
      <c r="B78" s="79" t="s">
        <v>448</v>
      </c>
      <c r="C78" s="79" t="s">
        <v>41</v>
      </c>
      <c r="D78" s="79" t="s">
        <v>510</v>
      </c>
      <c r="E78" s="80" t="s">
        <v>26</v>
      </c>
      <c r="F78" s="87">
        <v>52</v>
      </c>
      <c r="G78" s="87">
        <v>2.54</v>
      </c>
      <c r="H78" s="87">
        <v>132.08000000000001</v>
      </c>
      <c r="I78" s="87">
        <f t="shared" si="3"/>
        <v>1.7294076687079215E-2</v>
      </c>
      <c r="J78" s="87">
        <f>J77+I78</f>
        <v>99.885304971117407</v>
      </c>
    </row>
    <row r="79" spans="1:10" ht="24" customHeight="1" x14ac:dyDescent="0.2">
      <c r="A79" s="81" t="s">
        <v>535</v>
      </c>
      <c r="B79" s="79" t="s">
        <v>448</v>
      </c>
      <c r="C79" s="79" t="s">
        <v>232</v>
      </c>
      <c r="D79" s="79" t="s">
        <v>453</v>
      </c>
      <c r="E79" s="80" t="s">
        <v>26</v>
      </c>
      <c r="F79" s="87">
        <v>50</v>
      </c>
      <c r="G79" s="87">
        <v>2.29</v>
      </c>
      <c r="H79" s="87">
        <v>114.5</v>
      </c>
      <c r="I79" s="87">
        <f t="shared" si="3"/>
        <v>1.4992215177699652E-2</v>
      </c>
      <c r="J79" s="87">
        <f t="shared" si="2"/>
        <v>99.900297186295106</v>
      </c>
    </row>
    <row r="80" spans="1:10" ht="24" customHeight="1" x14ac:dyDescent="0.2">
      <c r="A80" s="81" t="s">
        <v>536</v>
      </c>
      <c r="B80" s="79" t="s">
        <v>471</v>
      </c>
      <c r="C80" s="79" t="s">
        <v>225</v>
      </c>
      <c r="D80" s="79">
        <v>2</v>
      </c>
      <c r="E80" s="80" t="s">
        <v>26</v>
      </c>
      <c r="F80" s="87">
        <v>360</v>
      </c>
      <c r="G80" s="87">
        <v>0.28000000000000003</v>
      </c>
      <c r="H80" s="87">
        <v>100.8</v>
      </c>
      <c r="I80" s="87">
        <f t="shared" si="3"/>
        <v>1.3198386811459607E-2</v>
      </c>
      <c r="J80" s="87">
        <f t="shared" si="2"/>
        <v>99.913495573106559</v>
      </c>
    </row>
    <row r="81" spans="1:10" ht="36" customHeight="1" x14ac:dyDescent="0.2">
      <c r="A81" s="81" t="s">
        <v>537</v>
      </c>
      <c r="B81" s="79" t="s">
        <v>448</v>
      </c>
      <c r="C81" s="79" t="s">
        <v>172</v>
      </c>
      <c r="D81" s="79" t="s">
        <v>492</v>
      </c>
      <c r="E81" s="80" t="s">
        <v>29</v>
      </c>
      <c r="F81" s="87">
        <v>3</v>
      </c>
      <c r="G81" s="87">
        <v>25.44</v>
      </c>
      <c r="H81" s="87">
        <v>76.319999999999993</v>
      </c>
      <c r="I81" s="87">
        <f t="shared" si="3"/>
        <v>9.9930643001051311E-3</v>
      </c>
      <c r="J81" s="87">
        <f t="shared" si="2"/>
        <v>99.923488637406663</v>
      </c>
    </row>
    <row r="82" spans="1:10" ht="24" customHeight="1" x14ac:dyDescent="0.2">
      <c r="A82" s="81" t="s">
        <v>538</v>
      </c>
      <c r="B82" s="79" t="s">
        <v>448</v>
      </c>
      <c r="C82" s="79" t="s">
        <v>182</v>
      </c>
      <c r="D82" s="79" t="s">
        <v>492</v>
      </c>
      <c r="E82" s="80" t="s">
        <v>29</v>
      </c>
      <c r="F82" s="87">
        <v>1</v>
      </c>
      <c r="G82" s="87">
        <v>74.650000000000006</v>
      </c>
      <c r="H82" s="87">
        <v>74.650000000000006</v>
      </c>
      <c r="I82" s="87">
        <f t="shared" si="3"/>
        <v>9.7744005503517823E-3</v>
      </c>
      <c r="J82" s="87">
        <f t="shared" si="2"/>
        <v>99.933263037957019</v>
      </c>
    </row>
    <row r="83" spans="1:10" ht="36" customHeight="1" x14ac:dyDescent="0.2">
      <c r="A83" s="81" t="s">
        <v>539</v>
      </c>
      <c r="B83" s="79" t="s">
        <v>448</v>
      </c>
      <c r="C83" s="79" t="s">
        <v>192</v>
      </c>
      <c r="D83" s="79" t="s">
        <v>492</v>
      </c>
      <c r="E83" s="80" t="s">
        <v>46</v>
      </c>
      <c r="F83" s="87">
        <v>15</v>
      </c>
      <c r="G83" s="87">
        <v>4.96</v>
      </c>
      <c r="H83" s="87">
        <v>74.400000000000006</v>
      </c>
      <c r="I83" s="87">
        <f t="shared" si="3"/>
        <v>9.7416664560773282E-3</v>
      </c>
      <c r="J83" s="87">
        <f t="shared" si="2"/>
        <v>99.943004704413099</v>
      </c>
    </row>
    <row r="84" spans="1:10" ht="24" customHeight="1" x14ac:dyDescent="0.2">
      <c r="A84" s="81" t="s">
        <v>540</v>
      </c>
      <c r="B84" s="79" t="s">
        <v>448</v>
      </c>
      <c r="C84" s="79" t="s">
        <v>39</v>
      </c>
      <c r="D84" s="79" t="s">
        <v>510</v>
      </c>
      <c r="E84" s="80" t="s">
        <v>26</v>
      </c>
      <c r="F84" s="87">
        <v>52</v>
      </c>
      <c r="G84" s="87">
        <v>1.42</v>
      </c>
      <c r="H84" s="87">
        <v>73.84</v>
      </c>
      <c r="I84" s="87">
        <f t="shared" si="3"/>
        <v>9.6683420849025536E-3</v>
      </c>
      <c r="J84" s="87">
        <f t="shared" si="2"/>
        <v>99.952673046498006</v>
      </c>
    </row>
    <row r="85" spans="1:10" ht="48" customHeight="1" x14ac:dyDescent="0.2">
      <c r="A85" s="81" t="s">
        <v>541</v>
      </c>
      <c r="B85" s="79" t="s">
        <v>442</v>
      </c>
      <c r="C85" s="79" t="s">
        <v>123</v>
      </c>
      <c r="D85" s="79" t="s">
        <v>443</v>
      </c>
      <c r="E85" s="80" t="s">
        <v>26</v>
      </c>
      <c r="F85" s="87">
        <v>3.15</v>
      </c>
      <c r="G85" s="87">
        <v>19.149999999999999</v>
      </c>
      <c r="H85" s="87">
        <v>60.32</v>
      </c>
      <c r="I85" s="87">
        <f t="shared" si="3"/>
        <v>7.8980822665401136E-3</v>
      </c>
      <c r="J85" s="87">
        <f t="shared" si="2"/>
        <v>99.960571128764542</v>
      </c>
    </row>
    <row r="86" spans="1:10" ht="36" customHeight="1" x14ac:dyDescent="0.2">
      <c r="A86" s="81" t="s">
        <v>542</v>
      </c>
      <c r="B86" s="79" t="s">
        <v>448</v>
      </c>
      <c r="C86" s="79" t="s">
        <v>184</v>
      </c>
      <c r="D86" s="79" t="s">
        <v>492</v>
      </c>
      <c r="E86" s="80" t="s">
        <v>29</v>
      </c>
      <c r="F86" s="87">
        <v>2</v>
      </c>
      <c r="G86" s="87">
        <v>29.37</v>
      </c>
      <c r="H86" s="87">
        <v>58.74</v>
      </c>
      <c r="I86" s="87">
        <f t="shared" si="3"/>
        <v>7.6912027907255686E-3</v>
      </c>
      <c r="J86" s="87">
        <f t="shared" si="2"/>
        <v>99.968262331555266</v>
      </c>
    </row>
    <row r="87" spans="1:10" ht="48" customHeight="1" x14ac:dyDescent="0.2">
      <c r="A87" s="81" t="s">
        <v>543</v>
      </c>
      <c r="B87" s="79" t="s">
        <v>448</v>
      </c>
      <c r="C87" s="79" t="s">
        <v>98</v>
      </c>
      <c r="D87" s="79" t="s">
        <v>526</v>
      </c>
      <c r="E87" s="80" t="s">
        <v>26</v>
      </c>
      <c r="F87" s="87">
        <v>7</v>
      </c>
      <c r="G87" s="87">
        <v>7.37</v>
      </c>
      <c r="H87" s="87">
        <v>51.59</v>
      </c>
      <c r="I87" s="87">
        <f t="shared" si="3"/>
        <v>6.7550076944762017E-3</v>
      </c>
      <c r="J87" s="87">
        <f t="shared" si="2"/>
        <v>99.975017339249746</v>
      </c>
    </row>
    <row r="88" spans="1:10" ht="24" customHeight="1" x14ac:dyDescent="0.2">
      <c r="A88" s="81" t="s">
        <v>544</v>
      </c>
      <c r="B88" s="79" t="s">
        <v>448</v>
      </c>
      <c r="C88" s="79" t="s">
        <v>219</v>
      </c>
      <c r="D88" s="79" t="s">
        <v>453</v>
      </c>
      <c r="E88" s="80" t="s">
        <v>26</v>
      </c>
      <c r="F88" s="87">
        <v>500</v>
      </c>
      <c r="G88" s="87">
        <v>0.1</v>
      </c>
      <c r="H88" s="87">
        <v>50</v>
      </c>
      <c r="I88" s="87">
        <f t="shared" si="3"/>
        <v>6.5468188548906785E-3</v>
      </c>
      <c r="J88" s="87">
        <f>J87+I88</f>
        <v>99.981564158104632</v>
      </c>
    </row>
    <row r="89" spans="1:10" ht="36" customHeight="1" x14ac:dyDescent="0.2">
      <c r="A89" s="81" t="s">
        <v>545</v>
      </c>
      <c r="B89" s="79" t="s">
        <v>448</v>
      </c>
      <c r="C89" s="79" t="s">
        <v>170</v>
      </c>
      <c r="D89" s="79" t="s">
        <v>492</v>
      </c>
      <c r="E89" s="80" t="s">
        <v>46</v>
      </c>
      <c r="F89" s="87">
        <v>5</v>
      </c>
      <c r="G89" s="87">
        <v>8.1999999999999993</v>
      </c>
      <c r="H89" s="87">
        <v>41</v>
      </c>
      <c r="I89" s="87">
        <f t="shared" si="3"/>
        <v>5.3683914610103559E-3</v>
      </c>
      <c r="J89" s="87">
        <f t="shared" si="2"/>
        <v>99.986932549565637</v>
      </c>
    </row>
    <row r="90" spans="1:10" ht="36" customHeight="1" x14ac:dyDescent="0.2">
      <c r="A90" s="81" t="s">
        <v>546</v>
      </c>
      <c r="B90" s="79" t="s">
        <v>448</v>
      </c>
      <c r="C90" s="79" t="s">
        <v>186</v>
      </c>
      <c r="D90" s="79" t="s">
        <v>492</v>
      </c>
      <c r="E90" s="80" t="s">
        <v>29</v>
      </c>
      <c r="F90" s="87">
        <v>1</v>
      </c>
      <c r="G90" s="87">
        <v>37.04</v>
      </c>
      <c r="H90" s="87">
        <v>37.04</v>
      </c>
      <c r="I90" s="87">
        <f t="shared" si="3"/>
        <v>4.8498834077030139E-3</v>
      </c>
      <c r="J90" s="87">
        <f t="shared" si="2"/>
        <v>99.991782432973338</v>
      </c>
    </row>
    <row r="91" spans="1:10" ht="36" customHeight="1" x14ac:dyDescent="0.2">
      <c r="A91" s="81" t="s">
        <v>547</v>
      </c>
      <c r="B91" s="79" t="s">
        <v>448</v>
      </c>
      <c r="C91" s="79" t="s">
        <v>174</v>
      </c>
      <c r="D91" s="79" t="s">
        <v>492</v>
      </c>
      <c r="E91" s="80" t="s">
        <v>29</v>
      </c>
      <c r="F91" s="87">
        <v>1</v>
      </c>
      <c r="G91" s="87">
        <v>30.15</v>
      </c>
      <c r="H91" s="87">
        <v>30.15</v>
      </c>
      <c r="I91" s="87">
        <f t="shared" si="3"/>
        <v>3.9477317694990785E-3</v>
      </c>
      <c r="J91" s="87">
        <f t="shared" si="2"/>
        <v>99.995730164742838</v>
      </c>
    </row>
    <row r="92" spans="1:10" ht="24" customHeight="1" x14ac:dyDescent="0.2">
      <c r="A92" s="81" t="s">
        <v>548</v>
      </c>
      <c r="B92" s="79" t="s">
        <v>448</v>
      </c>
      <c r="C92" s="79" t="s">
        <v>62</v>
      </c>
      <c r="D92" s="79" t="s">
        <v>460</v>
      </c>
      <c r="E92" s="80" t="s">
        <v>29</v>
      </c>
      <c r="F92" s="87">
        <v>2</v>
      </c>
      <c r="G92" s="87">
        <v>10.19</v>
      </c>
      <c r="H92" s="87">
        <v>20.38</v>
      </c>
      <c r="I92" s="87">
        <f t="shared" si="3"/>
        <v>2.66848336525344E-3</v>
      </c>
      <c r="J92" s="87">
        <f t="shared" si="2"/>
        <v>99.998398648108093</v>
      </c>
    </row>
    <row r="93" spans="1:10" ht="24" customHeight="1" x14ac:dyDescent="0.2">
      <c r="A93" s="81" t="s">
        <v>549</v>
      </c>
      <c r="B93" s="79" t="s">
        <v>448</v>
      </c>
      <c r="C93" s="79" t="s">
        <v>180</v>
      </c>
      <c r="D93" s="79" t="s">
        <v>492</v>
      </c>
      <c r="E93" s="80" t="s">
        <v>29</v>
      </c>
      <c r="F93" s="87">
        <v>1</v>
      </c>
      <c r="G93" s="87">
        <v>12.23</v>
      </c>
      <c r="H93" s="87">
        <v>12.23</v>
      </c>
      <c r="I93" s="87">
        <f t="shared" si="3"/>
        <v>1.60135189190626E-3</v>
      </c>
      <c r="J93" s="87">
        <f t="shared" si="2"/>
        <v>100</v>
      </c>
    </row>
    <row r="94" spans="1:10" ht="30" customHeight="1" x14ac:dyDescent="0.2">
      <c r="A94" s="19"/>
      <c r="B94" s="19"/>
      <c r="C94" s="19"/>
      <c r="D94" s="19"/>
      <c r="E94" s="19"/>
      <c r="F94" s="19"/>
      <c r="G94" s="19"/>
      <c r="H94" s="19"/>
      <c r="I94" s="19"/>
      <c r="J94" s="19"/>
    </row>
    <row r="95" spans="1:10" ht="30" customHeight="1" x14ac:dyDescent="0.2">
      <c r="A95" s="183"/>
      <c r="B95" s="183"/>
      <c r="C95" s="183"/>
      <c r="D95" s="24"/>
      <c r="E95" s="25"/>
      <c r="F95" s="187" t="s">
        <v>245</v>
      </c>
      <c r="G95" s="183"/>
      <c r="H95" s="188">
        <f>SUM(H6:H93)</f>
        <v>763729.69999999984</v>
      </c>
      <c r="I95" s="183"/>
      <c r="J95" s="183"/>
    </row>
    <row r="96" spans="1:10" ht="30" customHeight="1" x14ac:dyDescent="0.2">
      <c r="A96" s="183"/>
      <c r="B96" s="183"/>
      <c r="C96" s="183"/>
      <c r="D96" s="24"/>
      <c r="E96" s="25"/>
      <c r="F96" s="187" t="s">
        <v>246</v>
      </c>
      <c r="G96" s="183"/>
      <c r="H96" s="188">
        <v>182487.53</v>
      </c>
      <c r="I96" s="183"/>
      <c r="J96" s="183"/>
    </row>
    <row r="97" spans="1:10" ht="30" customHeight="1" x14ac:dyDescent="0.2">
      <c r="A97" s="183"/>
      <c r="B97" s="183"/>
      <c r="C97" s="183"/>
      <c r="D97" s="24"/>
      <c r="E97" s="25"/>
      <c r="F97" s="187" t="s">
        <v>247</v>
      </c>
      <c r="G97" s="183"/>
      <c r="H97" s="188">
        <f>H95+H96</f>
        <v>946217.22999999986</v>
      </c>
      <c r="I97" s="183"/>
      <c r="J97" s="183"/>
    </row>
    <row r="98" spans="1:10" ht="30" customHeight="1" x14ac:dyDescent="0.2">
      <c r="A98" s="26"/>
      <c r="B98" s="26"/>
      <c r="C98" s="26"/>
      <c r="D98" s="26"/>
      <c r="E98" s="26"/>
      <c r="F98" s="26"/>
      <c r="G98" s="26"/>
      <c r="H98" s="26"/>
      <c r="I98" s="26"/>
      <c r="J98" s="26"/>
    </row>
    <row r="99" spans="1:10" ht="98.25" customHeight="1" x14ac:dyDescent="0.2">
      <c r="A99" s="184" t="s">
        <v>251</v>
      </c>
      <c r="B99" s="185"/>
      <c r="C99" s="185"/>
      <c r="D99" s="185"/>
      <c r="E99" s="185"/>
      <c r="F99" s="185"/>
      <c r="G99" s="185"/>
      <c r="H99" s="185"/>
      <c r="I99" s="185"/>
      <c r="J99" s="185"/>
    </row>
  </sheetData>
  <mergeCells count="15">
    <mergeCell ref="A95:C95"/>
    <mergeCell ref="F95:G95"/>
    <mergeCell ref="H95:J95"/>
    <mergeCell ref="E2:G2"/>
    <mergeCell ref="H2:J2"/>
    <mergeCell ref="E3:G3"/>
    <mergeCell ref="H3:J3"/>
    <mergeCell ref="A4:J4"/>
    <mergeCell ref="A99:J99"/>
    <mergeCell ref="A96:C96"/>
    <mergeCell ref="F96:G96"/>
    <mergeCell ref="H96:J96"/>
    <mergeCell ref="A97:C97"/>
    <mergeCell ref="F97:G97"/>
    <mergeCell ref="H97:J97"/>
  </mergeCells>
  <pageMargins left="0.51181102362204722" right="0.51181102362204722" top="0.98425196850393704" bottom="0.98425196850393704" header="0.51181102362204722" footer="0.51181102362204722"/>
  <pageSetup paperSize="9" scale="51" fitToHeight="0" orientation="portrait" r:id="rId1"/>
  <headerFooter>
    <oddHeader xml:space="preserve">&amp;L &amp;C </oddHeader>
    <oddFooter>&amp;L &amp;C &amp;R&amp;10&amp;P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D99020-0B18-4B73-9C07-3BDC2C042ECC}">
  <sheetPr>
    <pageSetUpPr fitToPage="1"/>
  </sheetPr>
  <dimension ref="A1:I43"/>
  <sheetViews>
    <sheetView showOutlineSymbols="0" view="pageBreakPreview" topLeftCell="A25" zoomScale="115" zoomScaleNormal="100" zoomScaleSheetLayoutView="115" workbookViewId="0">
      <selection activeCell="A43" sqref="A43:I43"/>
    </sheetView>
  </sheetViews>
  <sheetFormatPr defaultRowHeight="14.25" x14ac:dyDescent="0.2"/>
  <cols>
    <col min="1" max="1" width="13.375" style="17" customWidth="1"/>
    <col min="2" max="2" width="45.75" style="17" customWidth="1"/>
    <col min="3" max="3" width="17" style="17" customWidth="1"/>
    <col min="4" max="29" width="12" style="17" bestFit="1" customWidth="1"/>
    <col min="30" max="16384" width="9" style="17"/>
  </cols>
  <sheetData>
    <row r="1" spans="1:9" ht="85.5" customHeight="1" x14ac:dyDescent="0.2">
      <c r="B1" s="197" t="s">
        <v>248</v>
      </c>
      <c r="C1" s="197"/>
      <c r="D1" s="18"/>
    </row>
    <row r="2" spans="1:9" ht="15" x14ac:dyDescent="0.2">
      <c r="A2" s="21"/>
      <c r="B2" s="21" t="s">
        <v>0</v>
      </c>
      <c r="C2" s="21" t="s">
        <v>1</v>
      </c>
      <c r="D2" s="189" t="s">
        <v>2</v>
      </c>
      <c r="E2" s="189"/>
      <c r="F2" s="189" t="s">
        <v>3</v>
      </c>
      <c r="G2" s="189"/>
    </row>
    <row r="3" spans="1:9" ht="54.75" customHeight="1" x14ac:dyDescent="0.2">
      <c r="A3" s="22"/>
      <c r="B3" s="22" t="s">
        <v>4</v>
      </c>
      <c r="C3" s="22" t="s">
        <v>249</v>
      </c>
      <c r="D3" s="187" t="s">
        <v>250</v>
      </c>
      <c r="E3" s="187"/>
      <c r="F3" s="187" t="s">
        <v>5</v>
      </c>
      <c r="G3" s="187"/>
    </row>
    <row r="4" spans="1:9" ht="26.25" customHeight="1" x14ac:dyDescent="0.2">
      <c r="A4" s="186" t="s">
        <v>557</v>
      </c>
      <c r="B4" s="198"/>
      <c r="C4" s="198"/>
      <c r="D4" s="198"/>
      <c r="E4" s="198"/>
      <c r="F4" s="198"/>
      <c r="G4" s="198"/>
      <c r="H4" s="198"/>
      <c r="I4" s="199"/>
    </row>
    <row r="5" spans="1:9" s="73" customFormat="1" ht="30" x14ac:dyDescent="0.2">
      <c r="A5" s="155" t="s">
        <v>7</v>
      </c>
      <c r="B5" s="155" t="s">
        <v>8</v>
      </c>
      <c r="C5" s="148" t="s">
        <v>558</v>
      </c>
      <c r="D5" s="156" t="s">
        <v>559</v>
      </c>
      <c r="E5" s="156" t="s">
        <v>560</v>
      </c>
      <c r="F5" s="156" t="s">
        <v>561</v>
      </c>
      <c r="G5" s="156" t="s">
        <v>562</v>
      </c>
      <c r="H5" s="156" t="s">
        <v>578</v>
      </c>
      <c r="I5" s="156" t="s">
        <v>583</v>
      </c>
    </row>
    <row r="6" spans="1:9" s="73" customFormat="1" ht="20.25" customHeight="1" x14ac:dyDescent="0.2">
      <c r="A6" s="151"/>
      <c r="B6" s="151"/>
      <c r="C6" s="153"/>
      <c r="D6" s="149" t="s">
        <v>579</v>
      </c>
      <c r="E6" s="147" t="s">
        <v>580</v>
      </c>
      <c r="F6" s="147" t="s">
        <v>581</v>
      </c>
      <c r="G6" s="147" t="s">
        <v>582</v>
      </c>
      <c r="H6" s="147" t="s">
        <v>575</v>
      </c>
      <c r="I6" s="147" t="s">
        <v>575</v>
      </c>
    </row>
    <row r="7" spans="1:9" s="73" customFormat="1" ht="20.25" customHeight="1" x14ac:dyDescent="0.2">
      <c r="A7" s="152"/>
      <c r="B7" s="152"/>
      <c r="C7" s="154"/>
      <c r="D7" s="150" t="s">
        <v>576</v>
      </c>
      <c r="E7" s="148" t="s">
        <v>576</v>
      </c>
      <c r="F7" s="148" t="s">
        <v>576</v>
      </c>
      <c r="G7" s="148" t="s">
        <v>576</v>
      </c>
      <c r="H7" s="148" t="s">
        <v>576</v>
      </c>
      <c r="I7" s="148" t="s">
        <v>576</v>
      </c>
    </row>
    <row r="8" spans="1:9" ht="15" thickBot="1" x14ac:dyDescent="0.25">
      <c r="A8" s="195" t="s">
        <v>16</v>
      </c>
      <c r="B8" s="195" t="s">
        <v>17</v>
      </c>
      <c r="C8" s="192">
        <f>'Orçamento Sintético'!K7</f>
        <v>70933.040000000008</v>
      </c>
      <c r="D8" s="125">
        <v>0.31</v>
      </c>
      <c r="E8" s="125">
        <v>0.23</v>
      </c>
      <c r="F8" s="125">
        <v>0.23</v>
      </c>
      <c r="G8" s="127">
        <v>0.23</v>
      </c>
      <c r="H8" s="130"/>
      <c r="I8" s="130"/>
    </row>
    <row r="9" spans="1:9" s="115" customFormat="1" ht="15" thickTop="1" x14ac:dyDescent="0.2">
      <c r="A9" s="191"/>
      <c r="B9" s="191"/>
      <c r="C9" s="192"/>
      <c r="D9" s="128">
        <f>$C$8*D8</f>
        <v>21989.242400000003</v>
      </c>
      <c r="E9" s="128">
        <f>$C$8*E8</f>
        <v>16314.599200000002</v>
      </c>
      <c r="F9" s="128">
        <f>$C$8*F8</f>
        <v>16314.599200000002</v>
      </c>
      <c r="G9" s="129">
        <f>$C$8*G8</f>
        <v>16314.599200000002</v>
      </c>
      <c r="H9" s="126"/>
      <c r="I9" s="126"/>
    </row>
    <row r="10" spans="1:9" ht="15" thickBot="1" x14ac:dyDescent="0.25">
      <c r="A10" s="191" t="s">
        <v>34</v>
      </c>
      <c r="B10" s="191" t="s">
        <v>35</v>
      </c>
      <c r="C10" s="190">
        <f>'Orçamento Sintético'!K14</f>
        <v>16135.55</v>
      </c>
      <c r="D10" s="125">
        <v>0.6</v>
      </c>
      <c r="E10" s="125">
        <v>0.18</v>
      </c>
      <c r="F10" s="125">
        <v>0.21</v>
      </c>
      <c r="G10" s="125">
        <v>0.01</v>
      </c>
      <c r="H10" s="131"/>
      <c r="I10" s="131"/>
    </row>
    <row r="11" spans="1:9" s="115" customFormat="1" ht="15" thickTop="1" x14ac:dyDescent="0.2">
      <c r="A11" s="191"/>
      <c r="B11" s="191"/>
      <c r="C11" s="190"/>
      <c r="D11" s="126">
        <f>$C$10*D10</f>
        <v>9681.33</v>
      </c>
      <c r="E11" s="126">
        <f>$C$10*E10</f>
        <v>2904.3989999999999</v>
      </c>
      <c r="F11" s="126">
        <f>$C$10*F10</f>
        <v>3388.4654999999998</v>
      </c>
      <c r="G11" s="126">
        <f>$C$10*G10</f>
        <v>161.35550000000001</v>
      </c>
      <c r="H11" s="126"/>
      <c r="I11" s="126"/>
    </row>
    <row r="12" spans="1:9" ht="15" thickBot="1" x14ac:dyDescent="0.25">
      <c r="A12" s="191" t="s">
        <v>79</v>
      </c>
      <c r="B12" s="191" t="s">
        <v>80</v>
      </c>
      <c r="C12" s="190">
        <f>'Orçamento Sintético'!K35</f>
        <v>51247.19</v>
      </c>
      <c r="D12" s="130" t="s">
        <v>563</v>
      </c>
      <c r="E12" s="130" t="s">
        <v>563</v>
      </c>
      <c r="F12" s="125">
        <v>1</v>
      </c>
      <c r="G12" s="130" t="s">
        <v>563</v>
      </c>
      <c r="H12" s="130" t="s">
        <v>563</v>
      </c>
      <c r="I12" s="130" t="s">
        <v>563</v>
      </c>
    </row>
    <row r="13" spans="1:9" s="115" customFormat="1" ht="15" thickTop="1" x14ac:dyDescent="0.2">
      <c r="A13" s="191"/>
      <c r="B13" s="191"/>
      <c r="C13" s="190"/>
      <c r="D13" s="128"/>
      <c r="E13" s="133"/>
      <c r="F13" s="128">
        <f>C12*F12</f>
        <v>51247.19</v>
      </c>
      <c r="G13" s="133"/>
      <c r="H13" s="133"/>
      <c r="I13" s="133"/>
    </row>
    <row r="14" spans="1:9" ht="15" thickBot="1" x14ac:dyDescent="0.25">
      <c r="A14" s="191" t="s">
        <v>87</v>
      </c>
      <c r="B14" s="191" t="s">
        <v>88</v>
      </c>
      <c r="C14" s="190">
        <f>'Orçamento Sintético'!K39</f>
        <v>1022.56</v>
      </c>
      <c r="D14" s="135" t="s">
        <v>563</v>
      </c>
      <c r="E14" s="135" t="s">
        <v>563</v>
      </c>
      <c r="F14" s="125">
        <v>1</v>
      </c>
      <c r="G14" s="135" t="s">
        <v>563</v>
      </c>
      <c r="H14" s="135" t="s">
        <v>563</v>
      </c>
      <c r="I14" s="135" t="s">
        <v>563</v>
      </c>
    </row>
    <row r="15" spans="1:9" s="115" customFormat="1" ht="15" thickTop="1" x14ac:dyDescent="0.2">
      <c r="A15" s="191"/>
      <c r="B15" s="191"/>
      <c r="C15" s="190"/>
      <c r="D15" s="132"/>
      <c r="E15" s="136"/>
      <c r="F15" s="126">
        <f>C14*F14</f>
        <v>1022.56</v>
      </c>
      <c r="G15" s="132"/>
      <c r="H15" s="132"/>
      <c r="I15" s="132"/>
    </row>
    <row r="16" spans="1:9" ht="15" thickBot="1" x14ac:dyDescent="0.25">
      <c r="A16" s="191" t="s">
        <v>101</v>
      </c>
      <c r="B16" s="191" t="s">
        <v>102</v>
      </c>
      <c r="C16" s="190">
        <f>'Orçamento Sintético'!K46</f>
        <v>12165.74</v>
      </c>
      <c r="D16" s="135" t="s">
        <v>563</v>
      </c>
      <c r="E16" s="125">
        <v>0.13300000000000001</v>
      </c>
      <c r="F16" s="125">
        <v>0.86699999999999999</v>
      </c>
      <c r="G16" s="135" t="s">
        <v>563</v>
      </c>
      <c r="H16" s="135" t="s">
        <v>563</v>
      </c>
      <c r="I16" s="135" t="s">
        <v>563</v>
      </c>
    </row>
    <row r="17" spans="1:9" s="115" customFormat="1" ht="15" thickTop="1" x14ac:dyDescent="0.2">
      <c r="A17" s="191"/>
      <c r="B17" s="191"/>
      <c r="C17" s="190"/>
      <c r="D17" s="136"/>
      <c r="E17" s="126">
        <f>C16*E16</f>
        <v>1618.04342</v>
      </c>
      <c r="F17" s="126">
        <f>C16*F16</f>
        <v>10547.69658</v>
      </c>
      <c r="G17" s="132"/>
      <c r="H17" s="132"/>
      <c r="I17" s="132"/>
    </row>
    <row r="18" spans="1:9" ht="15" thickBot="1" x14ac:dyDescent="0.25">
      <c r="A18" s="191" t="s">
        <v>111</v>
      </c>
      <c r="B18" s="191" t="s">
        <v>112</v>
      </c>
      <c r="C18" s="190">
        <f>'Orçamento Sintético'!K51</f>
        <v>535585.85000000009</v>
      </c>
      <c r="D18" s="125">
        <v>0.20499999999999999</v>
      </c>
      <c r="E18" s="125">
        <v>0.70499999999999996</v>
      </c>
      <c r="F18" s="125">
        <v>0.09</v>
      </c>
      <c r="G18" s="135" t="s">
        <v>563</v>
      </c>
      <c r="H18" s="135" t="s">
        <v>563</v>
      </c>
      <c r="I18" s="135" t="s">
        <v>563</v>
      </c>
    </row>
    <row r="19" spans="1:9" s="115" customFormat="1" ht="15" thickTop="1" x14ac:dyDescent="0.2">
      <c r="A19" s="191"/>
      <c r="B19" s="191"/>
      <c r="C19" s="190"/>
      <c r="D19" s="126">
        <f>$C$18*D18</f>
        <v>109795.09925000001</v>
      </c>
      <c r="E19" s="126">
        <f>$C$18*E18</f>
        <v>377588.02425000002</v>
      </c>
      <c r="F19" s="126">
        <f>$C$18*F18</f>
        <v>48202.726500000004</v>
      </c>
      <c r="G19" s="132"/>
      <c r="H19" s="132"/>
      <c r="I19" s="132"/>
    </row>
    <row r="20" spans="1:9" ht="15" thickBot="1" x14ac:dyDescent="0.25">
      <c r="A20" s="191" t="s">
        <v>159</v>
      </c>
      <c r="B20" s="191" t="s">
        <v>160</v>
      </c>
      <c r="C20" s="190">
        <f>'Orçamento Sintético'!K75</f>
        <v>14526.859999999999</v>
      </c>
      <c r="D20" s="135" t="s">
        <v>563</v>
      </c>
      <c r="E20" s="125">
        <v>1.4999999999999999E-2</v>
      </c>
      <c r="F20" s="125">
        <v>0.98499999999999999</v>
      </c>
      <c r="G20" s="135" t="s">
        <v>563</v>
      </c>
      <c r="H20" s="135" t="s">
        <v>563</v>
      </c>
      <c r="I20" s="135" t="s">
        <v>563</v>
      </c>
    </row>
    <row r="21" spans="1:9" s="115" customFormat="1" ht="15" thickTop="1" x14ac:dyDescent="0.2">
      <c r="A21" s="191"/>
      <c r="B21" s="191"/>
      <c r="C21" s="190"/>
      <c r="D21" s="132"/>
      <c r="E21" s="126">
        <f>$C$20*E20</f>
        <v>217.90289999999996</v>
      </c>
      <c r="F21" s="126">
        <f>$C$20*F20</f>
        <v>14308.957099999998</v>
      </c>
      <c r="G21" s="132"/>
      <c r="H21" s="132"/>
      <c r="I21" s="132"/>
    </row>
    <row r="22" spans="1:9" ht="15" thickBot="1" x14ac:dyDescent="0.25">
      <c r="A22" s="191" t="s">
        <v>195</v>
      </c>
      <c r="B22" s="191" t="s">
        <v>196</v>
      </c>
      <c r="C22" s="190">
        <f>'Orçamento Sintético'!K93</f>
        <v>56783.539999999994</v>
      </c>
      <c r="D22" s="135" t="s">
        <v>563</v>
      </c>
      <c r="E22" s="125">
        <v>0.4</v>
      </c>
      <c r="F22" s="125">
        <v>0.6</v>
      </c>
      <c r="G22" s="135" t="s">
        <v>563</v>
      </c>
      <c r="H22" s="135" t="s">
        <v>563</v>
      </c>
      <c r="I22" s="135" t="s">
        <v>563</v>
      </c>
    </row>
    <row r="23" spans="1:9" s="115" customFormat="1" ht="15" thickTop="1" x14ac:dyDescent="0.2">
      <c r="A23" s="191"/>
      <c r="B23" s="191"/>
      <c r="C23" s="190"/>
      <c r="D23" s="136"/>
      <c r="E23" s="126">
        <f>$C$22*E22</f>
        <v>22713.415999999997</v>
      </c>
      <c r="F23" s="126">
        <f>$C$22*F22</f>
        <v>34070.123999999996</v>
      </c>
      <c r="G23" s="136"/>
      <c r="H23" s="136"/>
      <c r="I23" s="136"/>
    </row>
    <row r="24" spans="1:9" ht="15" thickBot="1" x14ac:dyDescent="0.25">
      <c r="A24" s="191" t="s">
        <v>209</v>
      </c>
      <c r="B24" s="191" t="s">
        <v>210</v>
      </c>
      <c r="C24" s="190">
        <f>'Orçamento Sintético'!K100</f>
        <v>125462.6</v>
      </c>
      <c r="D24" s="125">
        <f>D27/C24</f>
        <v>0.19163039822225908</v>
      </c>
      <c r="E24" s="135" t="s">
        <v>563</v>
      </c>
      <c r="F24" s="135" t="s">
        <v>563</v>
      </c>
      <c r="G24" s="125">
        <f>G27/C24</f>
        <v>0.76652159288903632</v>
      </c>
      <c r="H24" s="125"/>
      <c r="I24" s="125">
        <v>4.1799999999999997E-2</v>
      </c>
    </row>
    <row r="25" spans="1:9" s="115" customFormat="1" ht="15" thickTop="1" x14ac:dyDescent="0.2">
      <c r="A25" s="191"/>
      <c r="B25" s="191"/>
      <c r="C25" s="190"/>
      <c r="D25" s="126">
        <f>$C$24*D24</f>
        <v>24042.448000000004</v>
      </c>
      <c r="E25" s="132"/>
      <c r="F25" s="132"/>
      <c r="G25" s="126">
        <f>$C$24*G24</f>
        <v>96169.792000000016</v>
      </c>
      <c r="H25" s="126"/>
      <c r="I25" s="126">
        <v>5250.36</v>
      </c>
    </row>
    <row r="26" spans="1:9" ht="72" customHeight="1" thickBot="1" x14ac:dyDescent="0.25">
      <c r="A26" s="196" t="s">
        <v>569</v>
      </c>
      <c r="B26" s="196" t="s">
        <v>211</v>
      </c>
      <c r="C26" s="193">
        <f>'Orçamento Sintético'!K101</f>
        <v>120212.24</v>
      </c>
      <c r="D26" s="131">
        <v>0.2</v>
      </c>
      <c r="E26" s="137" t="s">
        <v>563</v>
      </c>
      <c r="F26" s="137" t="s">
        <v>563</v>
      </c>
      <c r="G26" s="131">
        <v>0.8</v>
      </c>
      <c r="H26" s="140"/>
      <c r="I26" s="140"/>
    </row>
    <row r="27" spans="1:9" s="115" customFormat="1" ht="15" thickTop="1" x14ac:dyDescent="0.2">
      <c r="A27" s="196"/>
      <c r="B27" s="196"/>
      <c r="C27" s="193"/>
      <c r="D27" s="126">
        <f>C26*D26</f>
        <v>24042.448000000004</v>
      </c>
      <c r="E27" s="138"/>
      <c r="F27" s="138"/>
      <c r="G27" s="139">
        <f>C26*G26</f>
        <v>96169.792000000016</v>
      </c>
      <c r="H27" s="138"/>
      <c r="I27" s="138"/>
    </row>
    <row r="28" spans="1:9" s="110" customFormat="1" ht="39" customHeight="1" x14ac:dyDescent="0.2">
      <c r="A28" s="196" t="s">
        <v>570</v>
      </c>
      <c r="B28" s="196" t="s">
        <v>572</v>
      </c>
      <c r="C28" s="193">
        <v>5250.36</v>
      </c>
      <c r="D28" s="146"/>
      <c r="E28" s="146"/>
      <c r="F28" s="146"/>
      <c r="G28" s="146"/>
      <c r="H28" s="142"/>
      <c r="I28" s="144" t="s">
        <v>577</v>
      </c>
    </row>
    <row r="29" spans="1:9" s="115" customFormat="1" x14ac:dyDescent="0.2">
      <c r="A29" s="196"/>
      <c r="B29" s="196"/>
      <c r="C29" s="193"/>
      <c r="D29" s="138"/>
      <c r="E29" s="138"/>
      <c r="F29" s="138"/>
      <c r="G29" s="138"/>
      <c r="H29" s="143"/>
      <c r="I29" s="145">
        <f>C28*1</f>
        <v>5250.36</v>
      </c>
    </row>
    <row r="30" spans="1:9" ht="15" thickBot="1" x14ac:dyDescent="0.25">
      <c r="A30" s="191" t="s">
        <v>212</v>
      </c>
      <c r="B30" s="191" t="s">
        <v>213</v>
      </c>
      <c r="C30" s="190">
        <f>'Orçamento Sintético'!K103</f>
        <v>51778.45</v>
      </c>
      <c r="D30" s="131"/>
      <c r="E30" s="131"/>
      <c r="F30" s="125">
        <v>0.22700000000000001</v>
      </c>
      <c r="G30" s="125">
        <v>0.77300000000000002</v>
      </c>
      <c r="H30" s="131"/>
      <c r="I30" s="131"/>
    </row>
    <row r="31" spans="1:9" s="115" customFormat="1" ht="15" thickTop="1" x14ac:dyDescent="0.2">
      <c r="A31" s="191"/>
      <c r="B31" s="191"/>
      <c r="C31" s="190"/>
      <c r="D31" s="141"/>
      <c r="E31" s="141"/>
      <c r="F31" s="126">
        <f>$C$30*F30</f>
        <v>11753.70815</v>
      </c>
      <c r="G31" s="126">
        <f>$C$30*G30</f>
        <v>40024.741849999999</v>
      </c>
      <c r="H31" s="141"/>
      <c r="I31" s="141"/>
    </row>
    <row r="32" spans="1:9" ht="15" thickBot="1" x14ac:dyDescent="0.25">
      <c r="A32" s="191" t="s">
        <v>226</v>
      </c>
      <c r="B32" s="191" t="s">
        <v>227</v>
      </c>
      <c r="C32" s="190">
        <f>'Orçamento Sintético'!K110</f>
        <v>10575.85</v>
      </c>
      <c r="D32" s="125">
        <v>0.06</v>
      </c>
      <c r="E32" s="125">
        <v>0.1</v>
      </c>
      <c r="F32" s="125">
        <v>3.5000000000000003E-2</v>
      </c>
      <c r="G32" s="125">
        <v>0.80500000000000005</v>
      </c>
      <c r="H32" s="131"/>
      <c r="I32" s="131"/>
    </row>
    <row r="33" spans="1:9" s="115" customFormat="1" ht="15" thickTop="1" x14ac:dyDescent="0.2">
      <c r="A33" s="191"/>
      <c r="B33" s="191"/>
      <c r="C33" s="190"/>
      <c r="D33" s="126">
        <f>$C$32*D32</f>
        <v>634.55100000000004</v>
      </c>
      <c r="E33" s="126">
        <f>$C$32*E32</f>
        <v>1057.585</v>
      </c>
      <c r="F33" s="126">
        <f>$C$32*F32</f>
        <v>370.15475000000004</v>
      </c>
      <c r="G33" s="126">
        <f>$C$32*G32</f>
        <v>8513.5592500000002</v>
      </c>
      <c r="H33" s="141"/>
      <c r="I33" s="141"/>
    </row>
    <row r="34" spans="1:9" ht="30" customHeight="1" x14ac:dyDescent="0.2">
      <c r="A34" s="194" t="s">
        <v>564</v>
      </c>
      <c r="B34" s="194"/>
      <c r="C34" s="124"/>
      <c r="D34" s="134">
        <f>D35/$C$35</f>
        <v>0.17558618188552752</v>
      </c>
      <c r="E34" s="134">
        <f>E35/$C$35</f>
        <v>0.44642388278006728</v>
      </c>
      <c r="F34" s="134">
        <f>F35/$C$35</f>
        <v>0.20209543402628585</v>
      </c>
      <c r="G34" s="134">
        <f>G35/$C$35</f>
        <v>0.12034571205176636</v>
      </c>
      <c r="H34" s="134">
        <v>0.05</v>
      </c>
      <c r="I34" s="134">
        <f>I35/C35</f>
        <v>5.5487892563529069E-3</v>
      </c>
    </row>
    <row r="35" spans="1:9" ht="30" customHeight="1" x14ac:dyDescent="0.2">
      <c r="A35" s="200" t="s">
        <v>565</v>
      </c>
      <c r="B35" s="200"/>
      <c r="C35" s="121">
        <f>C8+C10+C12+C14+C16+C18+C20+C22+C24+C30+C32</f>
        <v>946217.2300000001</v>
      </c>
      <c r="D35" s="121">
        <f>D9+D11+D13+D15+D17+D19+D21+D23+D25+D31+D33</f>
        <v>166142.67065000004</v>
      </c>
      <c r="E35" s="121">
        <f>E9+E11+E13+E15+E17+E19+E21+E23+E25+E31+E33</f>
        <v>422413.96977000003</v>
      </c>
      <c r="F35" s="121">
        <f>F9+F11+F13+F15+F17+F19+F21+F23+F25+F31+F33</f>
        <v>191226.18177999996</v>
      </c>
      <c r="G35" s="121">
        <f>G9+G11+G13+G15+G17+G19+G21+G23+G25+G31+G33-H35</f>
        <v>113873.1863</v>
      </c>
      <c r="H35" s="121">
        <f>H25+H34*C35</f>
        <v>47310.861500000006</v>
      </c>
      <c r="I35" s="121">
        <f>C35-D35-E35-F35-G35-H35</f>
        <v>5250.3600000000079</v>
      </c>
    </row>
    <row r="36" spans="1:9" ht="30" customHeight="1" x14ac:dyDescent="0.2">
      <c r="A36" s="200" t="s">
        <v>566</v>
      </c>
      <c r="B36" s="200"/>
      <c r="C36" s="119"/>
      <c r="D36" s="120">
        <f>D34</f>
        <v>0.17558618188552752</v>
      </c>
      <c r="E36" s="120">
        <f t="shared" ref="E36:I37" si="0">E34+D36</f>
        <v>0.62201006466559483</v>
      </c>
      <c r="F36" s="120">
        <f t="shared" si="0"/>
        <v>0.82410549869188066</v>
      </c>
      <c r="G36" s="120">
        <f>G34+F36</f>
        <v>0.94445121074364702</v>
      </c>
      <c r="H36" s="120">
        <f t="shared" si="0"/>
        <v>0.99445121074364706</v>
      </c>
      <c r="I36" s="120">
        <f t="shared" si="0"/>
        <v>1</v>
      </c>
    </row>
    <row r="37" spans="1:9" ht="30" customHeight="1" x14ac:dyDescent="0.2">
      <c r="A37" s="200" t="s">
        <v>567</v>
      </c>
      <c r="B37" s="200"/>
      <c r="C37" s="119"/>
      <c r="D37" s="121">
        <f>D35</f>
        <v>166142.67065000004</v>
      </c>
      <c r="E37" s="121">
        <f t="shared" si="0"/>
        <v>588556.64042000007</v>
      </c>
      <c r="F37" s="121">
        <f t="shared" si="0"/>
        <v>779782.82220000005</v>
      </c>
      <c r="G37" s="121">
        <f t="shared" si="0"/>
        <v>893656.0085</v>
      </c>
      <c r="H37" s="121">
        <f t="shared" si="0"/>
        <v>940966.87</v>
      </c>
      <c r="I37" s="121">
        <f t="shared" si="0"/>
        <v>946217.23</v>
      </c>
    </row>
    <row r="38" spans="1:9" x14ac:dyDescent="0.2">
      <c r="A38" s="26"/>
      <c r="B38" s="26"/>
      <c r="C38" s="26"/>
      <c r="D38" s="26"/>
      <c r="E38" s="26"/>
      <c r="F38" s="26"/>
      <c r="G38" s="26"/>
    </row>
    <row r="39" spans="1:9" s="123" customFormat="1" x14ac:dyDescent="0.2">
      <c r="A39" s="26"/>
      <c r="B39" s="26"/>
      <c r="C39" s="26"/>
      <c r="D39" s="26"/>
      <c r="E39" s="26"/>
      <c r="F39" s="26"/>
      <c r="G39" s="26"/>
    </row>
    <row r="40" spans="1:9" s="123" customFormat="1" ht="44.25" customHeight="1" x14ac:dyDescent="0.2">
      <c r="A40" s="189" t="s">
        <v>585</v>
      </c>
      <c r="B40" s="189"/>
      <c r="C40" s="189"/>
      <c r="D40" s="189"/>
      <c r="E40" s="189"/>
      <c r="F40" s="189"/>
      <c r="G40" s="189"/>
      <c r="H40" s="189"/>
      <c r="I40" s="189"/>
    </row>
    <row r="41" spans="1:9" s="123" customFormat="1" ht="31.5" customHeight="1" x14ac:dyDescent="0.2">
      <c r="A41" s="26"/>
      <c r="B41" s="26"/>
      <c r="C41" s="26"/>
      <c r="D41" s="26"/>
      <c r="E41" s="26"/>
      <c r="F41" s="26"/>
      <c r="G41" s="26"/>
      <c r="H41" s="26"/>
      <c r="I41" s="26"/>
    </row>
    <row r="42" spans="1:9" s="123" customFormat="1" ht="31.5" customHeight="1" x14ac:dyDescent="0.2">
      <c r="A42" s="26"/>
      <c r="B42" s="26"/>
      <c r="C42" s="26"/>
      <c r="D42" s="26"/>
      <c r="E42" s="26"/>
      <c r="F42" s="26"/>
      <c r="G42" s="26"/>
      <c r="H42" s="26"/>
      <c r="I42" s="26"/>
    </row>
    <row r="43" spans="1:9" ht="74.25" customHeight="1" x14ac:dyDescent="0.2">
      <c r="A43" s="184" t="s">
        <v>584</v>
      </c>
      <c r="B43" s="184"/>
      <c r="C43" s="184"/>
      <c r="D43" s="184"/>
      <c r="E43" s="184"/>
      <c r="F43" s="184"/>
      <c r="G43" s="184"/>
      <c r="H43" s="184"/>
      <c r="I43" s="184"/>
    </row>
  </sheetData>
  <mergeCells count="51">
    <mergeCell ref="B1:C1"/>
    <mergeCell ref="A40:I40"/>
    <mergeCell ref="A4:I4"/>
    <mergeCell ref="A43:I43"/>
    <mergeCell ref="B20:B21"/>
    <mergeCell ref="B32:B33"/>
    <mergeCell ref="B22:B23"/>
    <mergeCell ref="B24:B25"/>
    <mergeCell ref="B26:B27"/>
    <mergeCell ref="B28:B29"/>
    <mergeCell ref="B30:B31"/>
    <mergeCell ref="A35:B35"/>
    <mergeCell ref="A36:B36"/>
    <mergeCell ref="A37:B37"/>
    <mergeCell ref="D2:E2"/>
    <mergeCell ref="F2:G2"/>
    <mergeCell ref="A34:B34"/>
    <mergeCell ref="B8:B9"/>
    <mergeCell ref="B10:B11"/>
    <mergeCell ref="B12:B13"/>
    <mergeCell ref="B14:B15"/>
    <mergeCell ref="B16:B17"/>
    <mergeCell ref="B18:B19"/>
    <mergeCell ref="A8:A9"/>
    <mergeCell ref="A10:A11"/>
    <mergeCell ref="A12:A13"/>
    <mergeCell ref="A14:A15"/>
    <mergeCell ref="A16:A17"/>
    <mergeCell ref="A18:A19"/>
    <mergeCell ref="A20:A21"/>
    <mergeCell ref="A26:A27"/>
    <mergeCell ref="A28:A29"/>
    <mergeCell ref="F3:G3"/>
    <mergeCell ref="A32:A33"/>
    <mergeCell ref="C8:C9"/>
    <mergeCell ref="C10:C11"/>
    <mergeCell ref="C12:C13"/>
    <mergeCell ref="C14:C15"/>
    <mergeCell ref="C16:C17"/>
    <mergeCell ref="C18:C19"/>
    <mergeCell ref="C20:C21"/>
    <mergeCell ref="C22:C23"/>
    <mergeCell ref="C24:C25"/>
    <mergeCell ref="C26:C27"/>
    <mergeCell ref="C28:C29"/>
    <mergeCell ref="C30:C31"/>
    <mergeCell ref="C32:C33"/>
    <mergeCell ref="A22:A23"/>
    <mergeCell ref="A24:A25"/>
    <mergeCell ref="A30:A31"/>
    <mergeCell ref="D3:E3"/>
  </mergeCells>
  <pageMargins left="0.51181102362204722" right="0.51181102362204722" top="0.78740157480314965" bottom="0.39370078740157483" header="0.51181102362204722" footer="0.51181102362204722"/>
  <pageSetup paperSize="9" scale="57" orientation="portrait" r:id="rId1"/>
  <headerFooter>
    <oddHeader xml:space="preserve">&amp;L &amp;C </oddHeader>
    <oddFooter>&amp;L &amp;C &amp;R&amp;10&amp;P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9</vt:i4>
      </vt:variant>
    </vt:vector>
  </HeadingPairs>
  <TitlesOfParts>
    <vt:vector size="15" baseType="lpstr">
      <vt:lpstr>Orçamento Sintético</vt:lpstr>
      <vt:lpstr>BDI</vt:lpstr>
      <vt:lpstr>BDI DIF</vt:lpstr>
      <vt:lpstr>Memória de Cálculo</vt:lpstr>
      <vt:lpstr>Curva ABC de Serviços</vt:lpstr>
      <vt:lpstr>Cronograma</vt:lpstr>
      <vt:lpstr>BDI!Area_de_impressao</vt:lpstr>
      <vt:lpstr>'BDI DIF'!Area_de_impressao</vt:lpstr>
      <vt:lpstr>Cronograma!Area_de_impressao</vt:lpstr>
      <vt:lpstr>'Memória de Cálculo'!Area_de_impressao</vt:lpstr>
      <vt:lpstr>'Orçamento Sintético'!Area_de_impressao</vt:lpstr>
      <vt:lpstr>Cronograma!Titulos_de_impressao</vt:lpstr>
      <vt:lpstr>'Curva ABC de Serviços'!Titulos_de_impressao</vt:lpstr>
      <vt:lpstr>'Memória de Cálculo'!Titulos_de_impressao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Benedito da Costa Veloso Filho</cp:lastModifiedBy>
  <cp:revision>0</cp:revision>
  <cp:lastPrinted>2022-05-02T18:43:05Z</cp:lastPrinted>
  <dcterms:created xsi:type="dcterms:W3CDTF">2022-04-25T12:18:05Z</dcterms:created>
  <dcterms:modified xsi:type="dcterms:W3CDTF">2022-09-09T17:16:40Z</dcterms:modified>
</cp:coreProperties>
</file>