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Gojfs01\je-drive$\ASCONT\EDITAIS\2025\PE 90046-2025 - reforma reservatórios cartórios eleitorais\"/>
    </mc:Choice>
  </mc:AlternateContent>
  <xr:revisionPtr revIDLastSave="0" documentId="8_{74E49858-26B2-4184-93FB-CF71DE6C4E2D}" xr6:coauthVersionLast="47" xr6:coauthVersionMax="47" xr10:uidLastSave="{00000000-0000-0000-0000-000000000000}"/>
  <bookViews>
    <workbookView xWindow="168" yWindow="1092" windowWidth="22056" windowHeight="11868" xr2:uid="{00000000-000D-0000-FFFF-FFFF00000000}"/>
  </bookViews>
  <sheets>
    <sheet name="Orçamento Licitantes" sheetId="5" r:id="rId1"/>
    <sheet name="Cronograma" sheetId="6" r:id="rId2"/>
    <sheet name="BDI" sheetId="7" r:id="rId3"/>
  </sheets>
  <definedNames>
    <definedName name="_xlnm.Print_Area" localSheetId="2">BDI!$A$1:$E$37</definedName>
    <definedName name="_xlnm.Print_Area" localSheetId="1">Cronograma!$A$1:$I$43</definedName>
    <definedName name="_xlnm.Print_Area" localSheetId="0">'Orçamento Licitantes'!$A$1:$J$46</definedName>
    <definedName name="Excel_BuiltIn_Print_Area_1" localSheetId="2">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_xlnm.Print_Titles" localSheetId="1">Cronograma!$1:$10</definedName>
    <definedName name="_xlnm.Print_Titles" localSheetId="0">'Orçamento Licitantes'!$1:$14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3" i="7" l="1"/>
  <c r="E28" i="7" s="1"/>
  <c r="C26" i="6" l="1"/>
  <c r="H26" i="6" s="1"/>
  <c r="C22" i="6"/>
  <c r="H22" i="6" s="1"/>
  <c r="C20" i="6"/>
  <c r="D20" i="6" s="1"/>
  <c r="C18" i="6"/>
  <c r="G18" i="6" s="1"/>
  <c r="C16" i="6"/>
  <c r="C14" i="6"/>
  <c r="C25" i="6"/>
  <c r="G24" i="6"/>
  <c r="F24" i="6"/>
  <c r="E24" i="6"/>
  <c r="D24" i="6"/>
  <c r="C23" i="6"/>
  <c r="G22" i="6"/>
  <c r="F22" i="6"/>
  <c r="E22" i="6"/>
  <c r="D22" i="6"/>
  <c r="C21" i="6"/>
  <c r="C19" i="6"/>
  <c r="C17" i="6"/>
  <c r="H16" i="6"/>
  <c r="G16" i="6"/>
  <c r="F16" i="6"/>
  <c r="E16" i="6"/>
  <c r="D16" i="6"/>
  <c r="C15" i="6"/>
  <c r="H14" i="6"/>
  <c r="G14" i="6"/>
  <c r="F14" i="6"/>
  <c r="E14" i="6"/>
  <c r="D14" i="6"/>
  <c r="C13" i="6"/>
  <c r="H34" i="5"/>
  <c r="G34" i="5"/>
  <c r="J34" i="5" s="1"/>
  <c r="H35" i="5"/>
  <c r="G35" i="5"/>
  <c r="J35" i="5" s="1"/>
  <c r="H36" i="5"/>
  <c r="G36" i="5"/>
  <c r="J36" i="5" s="1"/>
  <c r="I36" i="5" s="1"/>
  <c r="G16" i="5"/>
  <c r="G17" i="5"/>
  <c r="D26" i="6" l="1"/>
  <c r="F26" i="6"/>
  <c r="G26" i="6"/>
  <c r="E26" i="6"/>
  <c r="E20" i="6"/>
  <c r="H20" i="6"/>
  <c r="F20" i="6"/>
  <c r="G20" i="6"/>
  <c r="F18" i="6"/>
  <c r="H18" i="6"/>
  <c r="C29" i="6"/>
  <c r="H29" i="6" s="1"/>
  <c r="G29" i="6" s="1"/>
  <c r="D18" i="6"/>
  <c r="D29" i="6" s="1"/>
  <c r="D30" i="6" s="1"/>
  <c r="E18" i="6"/>
  <c r="I34" i="5"/>
  <c r="I35" i="5"/>
  <c r="E29" i="6" l="1"/>
  <c r="E27" i="6" s="1"/>
  <c r="F29" i="6"/>
  <c r="F31" i="6" s="1"/>
  <c r="F27" i="6"/>
  <c r="H31" i="6"/>
  <c r="D32" i="6"/>
  <c r="D31" i="6"/>
  <c r="D27" i="6"/>
  <c r="D28" i="6" s="1"/>
  <c r="G27" i="6"/>
  <c r="G31" i="6"/>
  <c r="H40" i="5"/>
  <c r="G40" i="5"/>
  <c r="J40" i="5" s="1"/>
  <c r="E30" i="6" l="1"/>
  <c r="E32" i="6" s="1"/>
  <c r="E31" i="6"/>
  <c r="E28" i="6"/>
  <c r="F28" i="6" s="1"/>
  <c r="G28" i="6" s="1"/>
  <c r="H28" i="6" s="1"/>
  <c r="I40" i="5"/>
  <c r="J39" i="5"/>
  <c r="F30" i="6" l="1"/>
  <c r="G30" i="6" s="1"/>
  <c r="F32" i="6" l="1"/>
  <c r="G32" i="6"/>
  <c r="H30" i="6"/>
  <c r="H32" i="6" s="1"/>
  <c r="H37" i="5"/>
  <c r="G37" i="5"/>
  <c r="J37" i="5" s="1"/>
  <c r="H33" i="5"/>
  <c r="G33" i="5"/>
  <c r="J33" i="5" s="1"/>
  <c r="H30" i="5"/>
  <c r="G30" i="5"/>
  <c r="J30" i="5" s="1"/>
  <c r="H29" i="5"/>
  <c r="G29" i="5"/>
  <c r="J29" i="5" s="1"/>
  <c r="H28" i="5"/>
  <c r="G28" i="5"/>
  <c r="J28" i="5" s="1"/>
  <c r="H25" i="5"/>
  <c r="G25" i="5"/>
  <c r="J25" i="5" s="1"/>
  <c r="H24" i="5"/>
  <c r="G24" i="5"/>
  <c r="J24" i="5" s="1"/>
  <c r="H23" i="5"/>
  <c r="G23" i="5"/>
  <c r="J23" i="5" s="1"/>
  <c r="H20" i="5"/>
  <c r="G20" i="5"/>
  <c r="J20" i="5" s="1"/>
  <c r="H17" i="5"/>
  <c r="J17" i="5"/>
  <c r="H16" i="5"/>
  <c r="J16" i="5"/>
  <c r="H42" i="5" l="1"/>
  <c r="I8" i="5" s="1"/>
  <c r="J19" i="5"/>
  <c r="I29" i="5"/>
  <c r="I33" i="5"/>
  <c r="I30" i="5"/>
  <c r="I24" i="5"/>
  <c r="I17" i="5"/>
  <c r="I37" i="5"/>
  <c r="I25" i="5"/>
  <c r="I20" i="5"/>
  <c r="J22" i="5"/>
  <c r="I23" i="5"/>
  <c r="J15" i="5"/>
  <c r="I16" i="5"/>
  <c r="J27" i="5"/>
  <c r="I28" i="5"/>
  <c r="J32" i="5"/>
  <c r="J42" i="5" l="1"/>
  <c r="I42" i="5"/>
  <c r="I9" i="5" s="1"/>
  <c r="I10" i="5" l="1"/>
</calcChain>
</file>

<file path=xl/sharedStrings.xml><?xml version="1.0" encoding="utf-8"?>
<sst xmlns="http://schemas.openxmlformats.org/spreadsheetml/2006/main" count="168" uniqueCount="123">
  <si>
    <t>B.D.I.</t>
  </si>
  <si>
    <t>Item</t>
  </si>
  <si>
    <t>Descrição</t>
  </si>
  <si>
    <t>Und</t>
  </si>
  <si>
    <t>Total</t>
  </si>
  <si>
    <t>M. O.</t>
  </si>
  <si>
    <t>MAT.</t>
  </si>
  <si>
    <t xml:space="preserve"> 1 </t>
  </si>
  <si>
    <t>ADMINISTRAÇÃO/SERVIÇOS</t>
  </si>
  <si>
    <t xml:space="preserve"> 1.1 </t>
  </si>
  <si>
    <t>ENGENHEIRO CIVIL DE OBRA JUNIOR COM ENCARGOS COMPLEMENTARES</t>
  </si>
  <si>
    <t>H</t>
  </si>
  <si>
    <t xml:space="preserve"> 1.2 </t>
  </si>
  <si>
    <t>UN</t>
  </si>
  <si>
    <t xml:space="preserve"> 2 </t>
  </si>
  <si>
    <t xml:space="preserve"> 2.1 </t>
  </si>
  <si>
    <t>M</t>
  </si>
  <si>
    <t xml:space="preserve"> 3 </t>
  </si>
  <si>
    <t xml:space="preserve"> 4 </t>
  </si>
  <si>
    <t xml:space="preserve"> 5 </t>
  </si>
  <si>
    <t>KG</t>
  </si>
  <si>
    <t>PINTURA</t>
  </si>
  <si>
    <t>ANDAIME METALICO TORRE (ALUGUEL/MES)</t>
  </si>
  <si>
    <t>Leis Sociais</t>
  </si>
  <si>
    <t>EMPRESA:</t>
  </si>
  <si>
    <t>CNPJ:</t>
  </si>
  <si>
    <t>DATA:</t>
  </si>
  <si>
    <t>RESP.</t>
  </si>
  <si>
    <t>CPF:</t>
  </si>
  <si>
    <t>QUant.</t>
  </si>
  <si>
    <t>VALOR UNITÁRIO COM BDI</t>
  </si>
  <si>
    <t>MAT./SERV.</t>
  </si>
  <si>
    <t>Composição de Benefícios e Despesas Indiretas (BDI)</t>
  </si>
  <si>
    <t>Sigla</t>
  </si>
  <si>
    <t>Taxa (%)</t>
  </si>
  <si>
    <t>ADMINISTRAÇÃO CENTRAL</t>
  </si>
  <si>
    <t>AC</t>
  </si>
  <si>
    <t>SEGURO E GARANTIA</t>
  </si>
  <si>
    <t>S+G</t>
  </si>
  <si>
    <t>RISCO</t>
  </si>
  <si>
    <t>R</t>
  </si>
  <si>
    <t>DESPESAS FINANCEIRAS:</t>
  </si>
  <si>
    <t>DF</t>
  </si>
  <si>
    <t>LUCRO</t>
  </si>
  <si>
    <t>L</t>
  </si>
  <si>
    <t>TRIBUTOS (IMPOSTOS):</t>
  </si>
  <si>
    <t>I</t>
  </si>
  <si>
    <t>6.1</t>
  </si>
  <si>
    <t>COFINS</t>
  </si>
  <si>
    <t>6.2</t>
  </si>
  <si>
    <t>PIS</t>
  </si>
  <si>
    <t>6.3</t>
  </si>
  <si>
    <t>ISS</t>
  </si>
  <si>
    <t>6.4</t>
  </si>
  <si>
    <t>**CPRB</t>
  </si>
  <si>
    <t xml:space="preserve">TOTAL DO BDI  = </t>
  </si>
  <si>
    <t xml:space="preserve"> – 1  x 100   =</t>
  </si>
  <si>
    <t>**CPRB - Contribuição Previdenciária sobre a Receita Bruta, Lei nº 12.844/13, alterada pela Lei 13.161/15 de 31/08/2015, aumentando a alíquota de 2,00% para 4,50%, que terá a sua vigência a partir de 01 de dezembro de 2015.</t>
  </si>
  <si>
    <t>Cronograma Físico e Financeiro</t>
  </si>
  <si>
    <t>Total Por Etapa</t>
  </si>
  <si>
    <t>30 DIAS</t>
  </si>
  <si>
    <t>Rec. Definitivo</t>
  </si>
  <si>
    <t>(%) 1ª med.</t>
  </si>
  <si>
    <t>VALOR</t>
  </si>
  <si>
    <t>Físico (%)</t>
  </si>
  <si>
    <t>Físico Acumulado (%)</t>
  </si>
  <si>
    <t>Financeiro (R$)</t>
  </si>
  <si>
    <t>Financeiro Acumulado (R$)</t>
  </si>
  <si>
    <t>Financeiro (%)</t>
  </si>
  <si>
    <t>Financeiro Acumulado (%)</t>
  </si>
  <si>
    <t>Total COM BDI</t>
  </si>
  <si>
    <t>5% do Total</t>
  </si>
  <si>
    <t>Planilha Orçamentária Sintética Com Valor do Material e Mão de Obra</t>
  </si>
  <si>
    <t>TOTAIS -&gt;</t>
  </si>
  <si>
    <t>Declaramos, em relação à planilha orçamentária apresentada, haver compatibilidade entre quantitativos e custos constantes na referida planilha com os quantitativos do serviço a ser executado e os custos do SINAPI ou, em não havendo no SINAPI, com a realidade de mercado obtida por perquisa de preços.</t>
  </si>
  <si>
    <t>M.O.</t>
  </si>
  <si>
    <t>TOTAL GERAL</t>
  </si>
  <si>
    <t>MÃO DE OBRA:</t>
  </si>
  <si>
    <t>VALOR TOTAL:</t>
  </si>
  <si>
    <t>SERVIÇOS COMPLEMENTARES E FINAIS</t>
  </si>
  <si>
    <t>ENCARREGADO GERAL COM ENCARGOS COMPLEMENTARES</t>
  </si>
  <si>
    <t>4.1</t>
  </si>
  <si>
    <t>4.2</t>
  </si>
  <si>
    <t>4.3</t>
  </si>
  <si>
    <t>5.1</t>
  </si>
  <si>
    <t>5.2</t>
  </si>
  <si>
    <t>DEMOLIÇÃO</t>
  </si>
  <si>
    <t>LIMPEZA E LIXAMENTO FUNDO CAIXA D'AGUA</t>
  </si>
  <si>
    <t>RECUPERAÇÃO DE CHAPA E GUARDA CORPO</t>
  </si>
  <si>
    <t>CHAPA DE ACO FINA, PRETA 3/16"" 4,75mm (37,35kg/m2)</t>
  </si>
  <si>
    <t>SERRALHEIRO COM ENCARGOS COMPLEMENTARES</t>
  </si>
  <si>
    <t>GUARDA CORPO PARA ESCADA ESCADA TIPO MARINHEIRO ( H &gt; 3M ). BASE AGETOP CIVIL (180701)</t>
  </si>
  <si>
    <t xml:space="preserve"> 3.1 </t>
  </si>
  <si>
    <t xml:space="preserve"> 3.2 </t>
  </si>
  <si>
    <t xml:space="preserve"> 3.3 </t>
  </si>
  <si>
    <t>PRIMER CONVERTEDOR DE FERRUGEM EM FUNDO DE PROTECAO,EM DUAS DEMAOS.FORNECIMENTO E APLICACAO 3%-DESGASTE DE FERRAMENTAS E EPI</t>
  </si>
  <si>
    <t>PINTURA COM TINTA ALQUÍDICA DE ACABAMENTO (ESMALTE SINTÉTICO ACETINADO) PULVERIZADA SOBRE SUPERFÍCIES METÁLICAS (EXCETO PERFIL) EXECUTADO EM OBRA (02 DEMÃOS). AF_01/2020_PE</t>
  </si>
  <si>
    <t>PINTURA EPOXY 1 DEMAO SEM MASSA</t>
  </si>
  <si>
    <t>SAIDAS E TUBOS</t>
  </si>
  <si>
    <t>5.3</t>
  </si>
  <si>
    <t>5.4</t>
  </si>
  <si>
    <t>5.5</t>
  </si>
  <si>
    <t>TUBO, PVC, SOLDÁVEL, DE 50MM, INSTALADO EM RAMAL DE DISTRIBUIÇÃO DE ÁGUA - FORNECIMENTO E INSTALAÇÃO. AF_06/2022</t>
  </si>
  <si>
    <t>TUBO, PVC, SOLDÁVEL, DE 32MM, INSTALADO EM RAMAL DE DISTRIBUIÇÃO DE ÁGUA - FORNECIMENTO E INSTALAÇÃO. AF_06/2022</t>
  </si>
  <si>
    <t>REGISTRO DE ESFERA, PVC, SOLDÁVEL, COM VOLANTE, DN 32 MM - FORNECIMENTO E INSTALAÇÃO. AF_08/2021</t>
  </si>
  <si>
    <t>REGISTRO DE ESFERA, PVC, SOLDÁVEL, COM VOLANTE, DN 50 MM - FORNECIMENTO E INSTALAÇÃO. AF_08/2021</t>
  </si>
  <si>
    <t>TORNEIRA DE BOIA PARA CAIXA D'ÁGUA, ROSCÁVEL, 1" - FORNECIMENTO E INSTALAÇÃO. AF_08/2021</t>
  </si>
  <si>
    <t>Desonerado: embutido nos preços unitário dos insumos de mão de obra, de acordo com as bases.</t>
  </si>
  <si>
    <t xml:space="preserve">B.D.I.:  26,30%
</t>
  </si>
  <si>
    <t>TRIBUNAL REGIONAL ELEITORAL DE GOIÁS
SECRETARIA DE ADMINISTRAÇÃO E ORÇAMENTO
COORDENADORIA DE ENGENHARIA E INFRAESTRUTURA
SEÇÃO DE MANUTENÇÃO PREDIAL E SISTEMAS ELÉTRICOS
OBRA:  REFORMA RESERVATORIOS METÁLICOS</t>
  </si>
  <si>
    <t>60 DIAS</t>
  </si>
  <si>
    <t>90 DIAS</t>
  </si>
  <si>
    <t>120 DIAS (Rec. Provisório)</t>
  </si>
  <si>
    <t>(%) 2ª med</t>
  </si>
  <si>
    <t>(%) 3ª med.</t>
  </si>
  <si>
    <t>(%) 4ª med. (5% retido)</t>
  </si>
  <si>
    <t>RECUPERAÇÃO DE CHAPA E GUARDA-CORPO</t>
  </si>
  <si>
    <t>ACESSORIOS</t>
  </si>
  <si>
    <t>Medição (Recebimento Provisório) -&gt; O recebimento provisório ocorrerá somente quando os serviços da planilha estiverem toalmente concluídos (100%), e sobre a essa medição será retido o valor equivalente a 5% do total que corresponde a retenção para o recebimento definitivo.</t>
  </si>
  <si>
    <r>
      <t>(1+(</t>
    </r>
    <r>
      <rPr>
        <i/>
        <sz val="9"/>
        <rFont val="Calibri"/>
        <family val="2"/>
        <scheme val="minor"/>
      </rPr>
      <t>AC+S+G+R</t>
    </r>
    <r>
      <rPr>
        <sz val="9"/>
        <rFont val="Calibri"/>
        <family val="2"/>
        <scheme val="minor"/>
      </rPr>
      <t>))*(1+</t>
    </r>
    <r>
      <rPr>
        <i/>
        <sz val="9"/>
        <rFont val="Calibri"/>
        <family val="2"/>
        <scheme val="minor"/>
      </rPr>
      <t>DF</t>
    </r>
    <r>
      <rPr>
        <sz val="9"/>
        <rFont val="Calibri"/>
        <family val="2"/>
        <scheme val="minor"/>
      </rPr>
      <t>)*(1+</t>
    </r>
    <r>
      <rPr>
        <i/>
        <sz val="9"/>
        <rFont val="Calibri"/>
        <family val="2"/>
        <scheme val="minor"/>
      </rPr>
      <t>L</t>
    </r>
    <r>
      <rPr>
        <sz val="9"/>
        <rFont val="Calibri"/>
        <family val="2"/>
        <scheme val="minor"/>
      </rPr>
      <t>)</t>
    </r>
  </si>
  <si>
    <r>
      <t xml:space="preserve">(1- </t>
    </r>
    <r>
      <rPr>
        <i/>
        <sz val="9"/>
        <rFont val="Calibri"/>
        <family val="2"/>
        <scheme val="minor"/>
      </rPr>
      <t>I</t>
    </r>
    <r>
      <rPr>
        <sz val="9"/>
        <rFont val="Calibri"/>
        <family val="2"/>
        <scheme val="minor"/>
      </rPr>
      <t>)</t>
    </r>
  </si>
  <si>
    <t>M2</t>
  </si>
  <si>
    <t>MATERIAL: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</si>
</sst>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#,##0.00;\-&quot;R$&quot;#,##0.00"/>
    <numFmt numFmtId="165" formatCode="_-&quot;R$&quot;* #,##0.00_-;\-&quot;R$&quot;* #,##0.00_-;_-&quot;R$&quot;* &quot;-&quot;??_-;_-@_-"/>
  </numFmts>
  <fonts count="25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1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name val="Arial"/>
      <family val="2"/>
    </font>
    <font>
      <sz val="8"/>
      <name val="Arial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auto="1"/>
      </left>
      <right/>
      <top style="thin">
        <color indexed="64"/>
      </top>
      <bottom style="thin">
        <color theme="0" tint="-0.14996795556505021"/>
      </bottom>
      <diagonal/>
    </border>
    <border>
      <left/>
      <right style="thin">
        <color auto="1"/>
      </right>
      <top style="thin">
        <color indexed="64"/>
      </top>
      <bottom style="thin">
        <color theme="0" tint="-0.14996795556505021"/>
      </bottom>
      <diagonal/>
    </border>
  </borders>
  <cellStyleXfs count="7">
    <xf numFmtId="0" fontId="0" fillId="0" borderId="0"/>
    <xf numFmtId="9" fontId="12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165" fontId="12" fillId="0" borderId="0" applyFont="0" applyFill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2" fontId="11" fillId="0" borderId="1" xfId="0" applyNumberFormat="1" applyFont="1" applyBorder="1" applyAlignment="1">
      <alignment horizontal="left" vertical="center"/>
    </xf>
    <xf numFmtId="0" fontId="10" fillId="0" borderId="0" xfId="0" applyFont="1" applyAlignment="1">
      <alignment horizontal="right" vertical="center"/>
    </xf>
    <xf numFmtId="10" fontId="7" fillId="6" borderId="16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left" vertical="center" wrapText="1"/>
    </xf>
    <xf numFmtId="0" fontId="0" fillId="7" borderId="0" xfId="0" applyFill="1" applyAlignment="1">
      <alignment vertical="center"/>
    </xf>
    <xf numFmtId="0" fontId="4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0" fillId="7" borderId="0" xfId="0" applyFill="1" applyAlignment="1" applyProtection="1">
      <alignment vertical="center"/>
      <protection locked="0"/>
    </xf>
    <xf numFmtId="0" fontId="6" fillId="4" borderId="0" xfId="0" applyFont="1" applyFill="1" applyAlignment="1" applyProtection="1">
      <alignment vertical="center" wrapText="1"/>
      <protection locked="0"/>
    </xf>
    <xf numFmtId="0" fontId="14" fillId="0" borderId="0" xfId="2" applyFont="1" applyAlignment="1" applyProtection="1">
      <alignment vertical="center"/>
      <protection locked="0"/>
    </xf>
    <xf numFmtId="0" fontId="0" fillId="6" borderId="9" xfId="0" applyFill="1" applyBorder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vertical="center" wrapText="1"/>
      <protection locked="0"/>
    </xf>
    <xf numFmtId="0" fontId="0" fillId="0" borderId="0" xfId="0" applyProtection="1"/>
    <xf numFmtId="2" fontId="11" fillId="0" borderId="1" xfId="0" applyNumberFormat="1" applyFont="1" applyBorder="1" applyAlignment="1" applyProtection="1">
      <alignment horizontal="left" vertical="center"/>
    </xf>
    <xf numFmtId="0" fontId="14" fillId="0" borderId="0" xfId="2" applyFont="1" applyAlignment="1" applyProtection="1">
      <alignment vertical="center"/>
    </xf>
    <xf numFmtId="0" fontId="17" fillId="0" borderId="0" xfId="3" quotePrefix="1" applyFont="1" applyAlignment="1" applyProtection="1">
      <alignment horizontal="right"/>
    </xf>
    <xf numFmtId="0" fontId="17" fillId="0" borderId="0" xfId="3" quotePrefix="1" applyFont="1" applyAlignment="1" applyProtection="1">
      <alignment horizontal="left"/>
    </xf>
    <xf numFmtId="0" fontId="15" fillId="0" borderId="0" xfId="2" applyFont="1" applyAlignment="1" applyProtection="1">
      <alignment vertical="center"/>
    </xf>
    <xf numFmtId="0" fontId="17" fillId="0" borderId="0" xfId="3" applyFont="1" applyAlignment="1" applyProtection="1">
      <alignment horizontal="right" vertical="center"/>
    </xf>
    <xf numFmtId="0" fontId="15" fillId="0" borderId="0" xfId="2" applyFont="1" applyAlignment="1" applyProtection="1">
      <alignment vertical="center" wrapText="1"/>
    </xf>
    <xf numFmtId="0" fontId="17" fillId="0" borderId="0" xfId="3" quotePrefix="1" applyFont="1" applyAlignment="1" applyProtection="1">
      <alignment horizontal="right" vertical="center"/>
    </xf>
    <xf numFmtId="10" fontId="6" fillId="5" borderId="0" xfId="0" applyNumberFormat="1" applyFont="1" applyFill="1" applyAlignment="1" applyProtection="1">
      <alignment horizontal="left" vertical="top" wrapText="1"/>
    </xf>
    <xf numFmtId="0" fontId="6" fillId="5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  <protection locked="0"/>
    </xf>
    <xf numFmtId="10" fontId="11" fillId="0" borderId="0" xfId="1" applyNumberFormat="1" applyFont="1" applyBorder="1" applyAlignment="1" applyProtection="1">
      <alignment horizontal="right" vertical="center"/>
      <protection locked="0"/>
    </xf>
    <xf numFmtId="0" fontId="0" fillId="7" borderId="0" xfId="0" applyFill="1" applyBorder="1" applyAlignment="1" applyProtection="1">
      <alignment vertical="center"/>
      <protection locked="0"/>
    </xf>
    <xf numFmtId="10" fontId="10" fillId="7" borderId="0" xfId="1" applyNumberFormat="1" applyFont="1" applyFill="1" applyBorder="1" applyAlignment="1" applyProtection="1">
      <alignment horizontal="right" vertical="center"/>
      <protection locked="0"/>
    </xf>
    <xf numFmtId="10" fontId="11" fillId="7" borderId="0" xfId="1" applyNumberFormat="1" applyFont="1" applyFill="1" applyBorder="1" applyAlignment="1" applyProtection="1">
      <alignment horizontal="right" vertical="center"/>
      <protection locked="0"/>
    </xf>
    <xf numFmtId="10" fontId="10" fillId="0" borderId="0" xfId="1" applyNumberFormat="1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 applyProtection="1">
      <alignment horizontal="right" vertical="center"/>
      <protection locked="0"/>
    </xf>
    <xf numFmtId="0" fontId="0" fillId="0" borderId="0" xfId="0" applyBorder="1" applyAlignment="1">
      <alignment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right" vertical="center" wrapText="1"/>
    </xf>
    <xf numFmtId="4" fontId="23" fillId="3" borderId="1" xfId="0" applyNumberFormat="1" applyFont="1" applyFill="1" applyBorder="1" applyAlignment="1">
      <alignment horizontal="right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left" vertical="center" wrapText="1"/>
    </xf>
    <xf numFmtId="2" fontId="24" fillId="7" borderId="1" xfId="0" applyNumberFormat="1" applyFont="1" applyFill="1" applyBorder="1" applyAlignment="1">
      <alignment horizontal="right" vertical="center" wrapText="1"/>
    </xf>
    <xf numFmtId="4" fontId="24" fillId="6" borderId="1" xfId="0" applyNumberFormat="1" applyFont="1" applyFill="1" applyBorder="1" applyAlignment="1" applyProtection="1">
      <alignment horizontal="right" vertical="center" wrapText="1"/>
      <protection locked="0"/>
    </xf>
    <xf numFmtId="4" fontId="24" fillId="7" borderId="1" xfId="0" applyNumberFormat="1" applyFont="1" applyFill="1" applyBorder="1" applyAlignment="1">
      <alignment horizontal="right" vertical="center" wrapText="1"/>
    </xf>
    <xf numFmtId="2" fontId="23" fillId="3" borderId="1" xfId="0" applyNumberFormat="1" applyFont="1" applyFill="1" applyBorder="1" applyAlignment="1">
      <alignment horizontal="right" vertical="center" wrapText="1"/>
    </xf>
    <xf numFmtId="0" fontId="23" fillId="3" borderId="1" xfId="0" applyFont="1" applyFill="1" applyBorder="1" applyAlignment="1" applyProtection="1">
      <alignment horizontal="left" vertical="center" wrapText="1"/>
      <protection locked="0"/>
    </xf>
    <xf numFmtId="0" fontId="24" fillId="7" borderId="1" xfId="0" applyFont="1" applyFill="1" applyBorder="1" applyAlignment="1">
      <alignment horizontal="right" vertical="center" wrapText="1"/>
    </xf>
    <xf numFmtId="0" fontId="1" fillId="5" borderId="0" xfId="0" applyFont="1" applyFill="1" applyAlignment="1">
      <alignment horizontal="right" vertical="center" wrapText="1"/>
    </xf>
    <xf numFmtId="0" fontId="0" fillId="5" borderId="0" xfId="0" applyFont="1" applyFill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right" vertical="center" wrapText="1"/>
    </xf>
    <xf numFmtId="4" fontId="0" fillId="5" borderId="1" xfId="0" applyNumberFormat="1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10" fontId="7" fillId="6" borderId="16" xfId="1" applyNumberFormat="1" applyFont="1" applyFill="1" applyBorder="1" applyAlignment="1" applyProtection="1">
      <alignment horizontal="right" vertical="center" wrapText="1"/>
    </xf>
    <xf numFmtId="0" fontId="1" fillId="5" borderId="0" xfId="0" applyFont="1" applyFill="1" applyAlignment="1" applyProtection="1">
      <alignment horizontal="left" vertical="top" wrapText="1"/>
    </xf>
    <xf numFmtId="0" fontId="1" fillId="5" borderId="0" xfId="0" applyFont="1" applyFill="1" applyAlignment="1" applyProtection="1">
      <alignment vertical="top" wrapText="1"/>
    </xf>
    <xf numFmtId="0" fontId="6" fillId="5" borderId="0" xfId="0" applyFont="1" applyFill="1" applyAlignment="1" applyProtection="1">
      <alignment vertical="top" wrapText="1"/>
    </xf>
    <xf numFmtId="0" fontId="21" fillId="2" borderId="0" xfId="0" applyFont="1" applyFill="1" applyAlignment="1" applyProtection="1">
      <alignment wrapText="1"/>
    </xf>
    <xf numFmtId="0" fontId="21" fillId="0" borderId="0" xfId="0" applyFont="1" applyAlignment="1" applyProtection="1"/>
    <xf numFmtId="0" fontId="0" fillId="0" borderId="0" xfId="0" applyAlignment="1" applyProtection="1">
      <alignment vertical="center"/>
    </xf>
    <xf numFmtId="0" fontId="1" fillId="2" borderId="0" xfId="0" applyFont="1" applyFill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0" fontId="6" fillId="4" borderId="0" xfId="0" applyFont="1" applyFill="1" applyAlignment="1" applyProtection="1">
      <alignment vertical="center" wrapText="1"/>
    </xf>
    <xf numFmtId="0" fontId="10" fillId="0" borderId="3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" fillId="5" borderId="11" xfId="0" applyFont="1" applyFill="1" applyBorder="1" applyAlignment="1" applyProtection="1">
      <alignment vertical="center" wrapText="1"/>
    </xf>
    <xf numFmtId="0" fontId="1" fillId="5" borderId="0" xfId="0" applyFont="1" applyFill="1" applyAlignment="1" applyProtection="1">
      <alignment vertical="center" wrapText="1"/>
    </xf>
    <xf numFmtId="0" fontId="1" fillId="11" borderId="15" xfId="0" applyFont="1" applyFill="1" applyBorder="1" applyAlignment="1" applyProtection="1">
      <alignment horizontal="center" vertical="center" wrapText="1"/>
    </xf>
    <xf numFmtId="0" fontId="1" fillId="7" borderId="11" xfId="0" applyFont="1" applyFill="1" applyBorder="1" applyAlignment="1" applyProtection="1">
      <alignment vertical="center" wrapText="1"/>
    </xf>
    <xf numFmtId="0" fontId="1" fillId="7" borderId="0" xfId="0" applyFont="1" applyFill="1" applyAlignment="1" applyProtection="1">
      <alignment vertical="center" wrapText="1"/>
    </xf>
    <xf numFmtId="0" fontId="1" fillId="11" borderId="4" xfId="0" applyFont="1" applyFill="1" applyBorder="1" applyAlignment="1" applyProtection="1">
      <alignment horizontal="right" vertical="center" wrapText="1"/>
    </xf>
    <xf numFmtId="0" fontId="1" fillId="11" borderId="13" xfId="0" applyFont="1" applyFill="1" applyBorder="1" applyAlignment="1" applyProtection="1">
      <alignment horizontal="right" vertical="center" wrapText="1"/>
    </xf>
    <xf numFmtId="0" fontId="1" fillId="11" borderId="7" xfId="0" applyFont="1" applyFill="1" applyBorder="1" applyAlignment="1" applyProtection="1">
      <alignment horizontal="right" vertical="center" wrapText="1"/>
    </xf>
    <xf numFmtId="0" fontId="1" fillId="11" borderId="15" xfId="0" applyFont="1" applyFill="1" applyBorder="1" applyAlignment="1" applyProtection="1">
      <alignment horizontal="right" vertical="center" wrapText="1"/>
    </xf>
    <xf numFmtId="10" fontId="7" fillId="0" borderId="16" xfId="1" applyNumberFormat="1" applyFont="1" applyFill="1" applyBorder="1" applyAlignment="1" applyProtection="1">
      <alignment horizontal="right" vertical="center" wrapText="1"/>
    </xf>
    <xf numFmtId="4" fontId="5" fillId="0" borderId="11" xfId="0" applyNumberFormat="1" applyFont="1" applyBorder="1" applyAlignment="1" applyProtection="1">
      <alignment vertical="center" wrapText="1"/>
    </xf>
    <xf numFmtId="43" fontId="7" fillId="0" borderId="17" xfId="1" applyNumberFormat="1" applyFont="1" applyFill="1" applyBorder="1" applyAlignment="1" applyProtection="1">
      <alignment horizontal="right" vertical="center" wrapText="1"/>
    </xf>
    <xf numFmtId="43" fontId="1" fillId="7" borderId="0" xfId="0" applyNumberFormat="1" applyFont="1" applyFill="1" applyAlignment="1" applyProtection="1">
      <alignment vertical="center" wrapText="1"/>
    </xf>
    <xf numFmtId="0" fontId="6" fillId="8" borderId="18" xfId="0" applyFont="1" applyFill="1" applyBorder="1" applyAlignment="1" applyProtection="1">
      <alignment horizontal="right" vertical="center" wrapText="1"/>
    </xf>
    <xf numFmtId="10" fontId="6" fillId="8" borderId="18" xfId="0" applyNumberFormat="1" applyFont="1" applyFill="1" applyBorder="1" applyAlignment="1" applyProtection="1">
      <alignment horizontal="right" vertical="center" wrapText="1"/>
    </xf>
    <xf numFmtId="0" fontId="6" fillId="8" borderId="19" xfId="0" applyFont="1" applyFill="1" applyBorder="1" applyAlignment="1" applyProtection="1">
      <alignment horizontal="right" vertical="center" wrapText="1"/>
    </xf>
    <xf numFmtId="10" fontId="6" fillId="8" borderId="19" xfId="0" applyNumberFormat="1" applyFont="1" applyFill="1" applyBorder="1" applyAlignment="1" applyProtection="1">
      <alignment horizontal="right" vertical="center" wrapText="1"/>
    </xf>
    <xf numFmtId="4" fontId="6" fillId="7" borderId="16" xfId="0" applyNumberFormat="1" applyFont="1" applyFill="1" applyBorder="1" applyAlignment="1" applyProtection="1">
      <alignment horizontal="right" vertical="center" wrapText="1"/>
    </xf>
    <xf numFmtId="43" fontId="0" fillId="0" borderId="0" xfId="0" applyNumberFormat="1" applyProtection="1"/>
    <xf numFmtId="0" fontId="6" fillId="7" borderId="17" xfId="0" applyFont="1" applyFill="1" applyBorder="1" applyAlignment="1" applyProtection="1">
      <alignment horizontal="right" vertical="center" wrapText="1"/>
    </xf>
    <xf numFmtId="4" fontId="6" fillId="7" borderId="17" xfId="0" applyNumberFormat="1" applyFont="1" applyFill="1" applyBorder="1" applyAlignment="1" applyProtection="1">
      <alignment horizontal="right" vertical="center" wrapText="1"/>
    </xf>
    <xf numFmtId="4" fontId="6" fillId="8" borderId="16" xfId="0" applyNumberFormat="1" applyFont="1" applyFill="1" applyBorder="1" applyAlignment="1" applyProtection="1">
      <alignment horizontal="right" vertical="center" wrapText="1"/>
    </xf>
    <xf numFmtId="10" fontId="6" fillId="8" borderId="16" xfId="0" applyNumberFormat="1" applyFont="1" applyFill="1" applyBorder="1" applyAlignment="1" applyProtection="1">
      <alignment horizontal="right" vertical="center" wrapText="1"/>
    </xf>
    <xf numFmtId="0" fontId="6" fillId="8" borderId="17" xfId="0" applyFont="1" applyFill="1" applyBorder="1" applyAlignment="1" applyProtection="1">
      <alignment horizontal="right" vertical="center" wrapText="1"/>
    </xf>
    <xf numFmtId="10" fontId="6" fillId="8" borderId="17" xfId="0" applyNumberFormat="1" applyFont="1" applyFill="1" applyBorder="1" applyAlignment="1" applyProtection="1">
      <alignment horizontal="right" vertical="center" wrapText="1"/>
    </xf>
    <xf numFmtId="0" fontId="6" fillId="5" borderId="0" xfId="0" applyFont="1" applyFill="1" applyAlignment="1" applyProtection="1">
      <alignment horizontal="center" vertical="top" wrapText="1"/>
    </xf>
    <xf numFmtId="0" fontId="16" fillId="5" borderId="0" xfId="0" applyFont="1" applyFill="1" applyAlignment="1" applyProtection="1">
      <alignment vertical="top" wrapText="1"/>
    </xf>
    <xf numFmtId="0" fontId="13" fillId="0" borderId="0" xfId="2" quotePrefix="1" applyFont="1" applyAlignment="1" applyProtection="1">
      <alignment vertical="center" wrapText="1"/>
    </xf>
    <xf numFmtId="0" fontId="14" fillId="0" borderId="0" xfId="2" applyFont="1" applyAlignment="1" applyProtection="1">
      <alignment vertical="center" wrapText="1"/>
    </xf>
    <xf numFmtId="4" fontId="14" fillId="0" borderId="0" xfId="2" applyNumberFormat="1" applyFont="1" applyAlignment="1" applyProtection="1">
      <alignment vertical="center" wrapText="1"/>
    </xf>
    <xf numFmtId="0" fontId="16" fillId="0" borderId="0" xfId="2" quotePrefix="1" applyFont="1" applyAlignment="1" applyProtection="1">
      <alignment horizontal="left" vertical="center" wrapText="1"/>
    </xf>
    <xf numFmtId="0" fontId="15" fillId="12" borderId="1" xfId="2" applyFont="1" applyFill="1" applyBorder="1" applyAlignment="1" applyProtection="1">
      <alignment horizontal="center" vertical="center"/>
    </xf>
    <xf numFmtId="0" fontId="15" fillId="12" borderId="1" xfId="2" quotePrefix="1" applyFont="1" applyFill="1" applyBorder="1" applyAlignment="1" applyProtection="1">
      <alignment horizontal="center" vertical="center"/>
    </xf>
    <xf numFmtId="0" fontId="15" fillId="0" borderId="11" xfId="2" applyFont="1" applyBorder="1" applyAlignment="1" applyProtection="1">
      <alignment vertical="center"/>
    </xf>
    <xf numFmtId="0" fontId="14" fillId="0" borderId="10" xfId="2" applyFont="1" applyBorder="1" applyAlignment="1" applyProtection="1">
      <alignment vertical="center"/>
    </xf>
    <xf numFmtId="0" fontId="15" fillId="0" borderId="1" xfId="2" applyFont="1" applyBorder="1" applyAlignment="1" applyProtection="1">
      <alignment horizontal="center" vertical="center"/>
    </xf>
    <xf numFmtId="4" fontId="15" fillId="0" borderId="1" xfId="2" applyNumberFormat="1" applyFont="1" applyBorder="1" applyAlignment="1" applyProtection="1">
      <alignment horizontal="center" vertical="center"/>
    </xf>
    <xf numFmtId="0" fontId="15" fillId="0" borderId="13" xfId="2" applyFont="1" applyBorder="1" applyAlignment="1" applyProtection="1">
      <alignment horizontal="center" vertical="center"/>
    </xf>
    <xf numFmtId="0" fontId="15" fillId="0" borderId="3" xfId="2" applyFont="1" applyBorder="1" applyAlignment="1" applyProtection="1">
      <alignment horizontal="left" vertical="center"/>
    </xf>
    <xf numFmtId="4" fontId="15" fillId="0" borderId="13" xfId="2" applyNumberFormat="1" applyFont="1" applyBorder="1" applyAlignment="1" applyProtection="1">
      <alignment horizontal="center" vertical="center"/>
    </xf>
    <xf numFmtId="4" fontId="14" fillId="0" borderId="13" xfId="2" applyNumberFormat="1" applyFont="1" applyBorder="1" applyAlignment="1" applyProtection="1">
      <alignment horizontal="center" vertical="center"/>
    </xf>
    <xf numFmtId="0" fontId="15" fillId="0" borderId="12" xfId="2" applyFont="1" applyBorder="1" applyAlignment="1" applyProtection="1">
      <alignment vertical="center"/>
    </xf>
    <xf numFmtId="0" fontId="14" fillId="0" borderId="12" xfId="2" applyFont="1" applyBorder="1" applyAlignment="1" applyProtection="1">
      <alignment vertical="center"/>
    </xf>
    <xf numFmtId="0" fontId="19" fillId="0" borderId="0" xfId="2" applyFont="1" applyAlignment="1" applyProtection="1">
      <alignment vertical="center"/>
    </xf>
    <xf numFmtId="10" fontId="19" fillId="0" borderId="0" xfId="4" applyNumberFormat="1" applyFont="1" applyFill="1" applyBorder="1" applyAlignment="1" applyProtection="1">
      <alignment horizontal="right" vertical="center"/>
    </xf>
    <xf numFmtId="0" fontId="15" fillId="0" borderId="14" xfId="2" applyFont="1" applyBorder="1" applyAlignment="1" applyProtection="1">
      <alignment horizontal="center" vertical="center"/>
    </xf>
    <xf numFmtId="4" fontId="15" fillId="0" borderId="14" xfId="2" applyNumberFormat="1" applyFont="1" applyBorder="1" applyAlignment="1" applyProtection="1">
      <alignment horizontal="center" vertical="center"/>
    </xf>
    <xf numFmtId="4" fontId="14" fillId="0" borderId="14" xfId="2" applyNumberFormat="1" applyFont="1" applyBorder="1" applyAlignment="1" applyProtection="1">
      <alignment horizontal="center" vertical="center"/>
    </xf>
    <xf numFmtId="0" fontId="14" fillId="0" borderId="1" xfId="2" applyFont="1" applyBorder="1" applyAlignment="1" applyProtection="1">
      <alignment vertical="center"/>
    </xf>
    <xf numFmtId="4" fontId="14" fillId="0" borderId="1" xfId="2" applyNumberFormat="1" applyFont="1" applyBorder="1" applyAlignment="1" applyProtection="1">
      <alignment vertical="center"/>
    </xf>
    <xf numFmtId="0" fontId="15" fillId="0" borderId="3" xfId="2" applyFont="1" applyBorder="1" applyAlignment="1" applyProtection="1">
      <alignment vertical="center"/>
    </xf>
    <xf numFmtId="0" fontId="14" fillId="0" borderId="3" xfId="2" applyFont="1" applyBorder="1" applyAlignment="1" applyProtection="1">
      <alignment vertical="center"/>
    </xf>
    <xf numFmtId="0" fontId="10" fillId="0" borderId="0" xfId="5" applyBorder="1" applyProtection="1"/>
    <xf numFmtId="0" fontId="11" fillId="0" borderId="0" xfId="5" applyFont="1" applyBorder="1" applyProtection="1"/>
    <xf numFmtId="0" fontId="14" fillId="0" borderId="11" xfId="2" applyFont="1" applyBorder="1" applyAlignment="1" applyProtection="1">
      <alignment vertical="center"/>
    </xf>
    <xf numFmtId="4" fontId="10" fillId="0" borderId="0" xfId="2" applyNumberFormat="1" applyBorder="1" applyProtection="1"/>
    <xf numFmtId="0" fontId="14" fillId="0" borderId="5" xfId="2" applyFont="1" applyBorder="1" applyAlignment="1" applyProtection="1">
      <alignment vertical="center"/>
    </xf>
    <xf numFmtId="0" fontId="14" fillId="0" borderId="6" xfId="2" applyFont="1" applyBorder="1" applyAlignment="1" applyProtection="1">
      <alignment vertical="center"/>
    </xf>
    <xf numFmtId="4" fontId="14" fillId="0" borderId="15" xfId="2" applyNumberFormat="1" applyFont="1" applyBorder="1" applyAlignment="1" applyProtection="1">
      <alignment horizontal="center" vertical="center"/>
    </xf>
    <xf numFmtId="0" fontId="14" fillId="0" borderId="13" xfId="2" applyFont="1" applyBorder="1" applyAlignment="1" applyProtection="1">
      <alignment vertical="center"/>
    </xf>
    <xf numFmtId="4" fontId="14" fillId="0" borderId="4" xfId="2" applyNumberFormat="1" applyFont="1" applyBorder="1" applyAlignment="1" applyProtection="1">
      <alignment vertical="center"/>
    </xf>
    <xf numFmtId="10" fontId="10" fillId="0" borderId="0" xfId="5" applyNumberFormat="1" applyBorder="1" applyProtection="1"/>
    <xf numFmtId="0" fontId="14" fillId="0" borderId="14" xfId="2" applyFont="1" applyBorder="1" applyAlignment="1" applyProtection="1">
      <alignment vertical="center"/>
    </xf>
    <xf numFmtId="0" fontId="14" fillId="0" borderId="6" xfId="2" applyFont="1" applyBorder="1" applyAlignment="1" applyProtection="1">
      <alignment horizontal="center" vertical="center"/>
    </xf>
    <xf numFmtId="0" fontId="14" fillId="0" borderId="15" xfId="2" applyFont="1" applyBorder="1" applyAlignment="1" applyProtection="1">
      <alignment vertical="center"/>
    </xf>
    <xf numFmtId="0" fontId="14" fillId="0" borderId="7" xfId="2" applyFont="1" applyBorder="1" applyAlignment="1" applyProtection="1">
      <alignment vertical="center"/>
    </xf>
    <xf numFmtId="0" fontId="20" fillId="0" borderId="0" xfId="2" applyFont="1" applyAlignment="1" applyProtection="1">
      <alignment vertical="center"/>
    </xf>
    <xf numFmtId="10" fontId="20" fillId="0" borderId="0" xfId="4" applyNumberFormat="1" applyFont="1" applyFill="1" applyBorder="1" applyAlignment="1" applyProtection="1">
      <alignment horizontal="right" vertical="center"/>
    </xf>
    <xf numFmtId="4" fontId="14" fillId="6" borderId="1" xfId="2" applyNumberFormat="1" applyFont="1" applyFill="1" applyBorder="1" applyAlignment="1" applyProtection="1">
      <alignment horizontal="center" vertical="center"/>
      <protection locked="0"/>
    </xf>
    <xf numFmtId="4" fontId="14" fillId="6" borderId="14" xfId="2" applyNumberFormat="1" applyFont="1" applyFill="1" applyBorder="1" applyAlignment="1" applyProtection="1">
      <alignment horizontal="center" vertical="center"/>
      <protection locked="0"/>
    </xf>
    <xf numFmtId="4" fontId="24" fillId="7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</xf>
    <xf numFmtId="10" fontId="6" fillId="6" borderId="13" xfId="0" applyNumberFormat="1" applyFont="1" applyFill="1" applyBorder="1" applyAlignment="1" applyProtection="1">
      <alignment horizontal="center" vertical="center" wrapText="1"/>
      <protection locked="0"/>
    </xf>
    <xf numFmtId="10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6" fillId="4" borderId="10" xfId="0" applyFont="1" applyFill="1" applyBorder="1" applyAlignment="1" applyProtection="1">
      <alignment horizontal="left" vertical="center" wrapText="1"/>
      <protection locked="0"/>
    </xf>
    <xf numFmtId="0" fontId="10" fillId="6" borderId="0" xfId="0" applyFont="1" applyFill="1" applyAlignment="1" applyProtection="1">
      <alignment horizontal="left" vertical="center"/>
      <protection locked="0"/>
    </xf>
    <xf numFmtId="0" fontId="8" fillId="10" borderId="20" xfId="0" applyFont="1" applyFill="1" applyBorder="1" applyAlignment="1">
      <alignment horizontal="center" vertical="center" wrapText="1"/>
    </xf>
    <xf numFmtId="0" fontId="9" fillId="10" borderId="21" xfId="0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righ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  <protection locked="0"/>
    </xf>
    <xf numFmtId="164" fontId="0" fillId="0" borderId="1" xfId="6" applyNumberFormat="1" applyFont="1" applyBorder="1" applyAlignment="1" applyProtection="1">
      <alignment horizontal="left" vertical="center"/>
    </xf>
    <xf numFmtId="0" fontId="21" fillId="0" borderId="0" xfId="0" quotePrefix="1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right" vertical="center"/>
    </xf>
    <xf numFmtId="164" fontId="21" fillId="0" borderId="1" xfId="6" applyNumberFormat="1" applyFont="1" applyBorder="1" applyAlignment="1" applyProtection="1">
      <alignment horizontal="left" vertical="center"/>
    </xf>
    <xf numFmtId="0" fontId="0" fillId="0" borderId="1" xfId="0" applyBorder="1" applyAlignment="1">
      <alignment horizontal="right" vertical="center"/>
    </xf>
    <xf numFmtId="0" fontId="10" fillId="6" borderId="2" xfId="0" applyFont="1" applyFill="1" applyBorder="1" applyAlignment="1" applyProtection="1">
      <alignment horizontal="left" vertical="center" wrapText="1"/>
      <protection locked="0"/>
    </xf>
    <xf numFmtId="0" fontId="10" fillId="6" borderId="4" xfId="0" applyFont="1" applyFill="1" applyBorder="1" applyAlignment="1" applyProtection="1">
      <alignment horizontal="left" vertical="center" wrapText="1"/>
      <protection locked="0"/>
    </xf>
    <xf numFmtId="0" fontId="10" fillId="6" borderId="11" xfId="0" applyFont="1" applyFill="1" applyBorder="1" applyAlignment="1" applyProtection="1">
      <alignment horizontal="left" vertical="center" wrapText="1"/>
      <protection locked="0"/>
    </xf>
    <xf numFmtId="0" fontId="10" fillId="6" borderId="10" xfId="0" applyFont="1" applyFill="1" applyBorder="1" applyAlignment="1" applyProtection="1">
      <alignment horizontal="left" vertical="center" wrapText="1"/>
      <protection locked="0"/>
    </xf>
    <xf numFmtId="0" fontId="10" fillId="6" borderId="5" xfId="0" applyFont="1" applyFill="1" applyBorder="1" applyAlignment="1" applyProtection="1">
      <alignment horizontal="left" vertical="center" wrapText="1"/>
      <protection locked="0"/>
    </xf>
    <xf numFmtId="0" fontId="10" fillId="6" borderId="7" xfId="0" applyFont="1" applyFill="1" applyBorder="1" applyAlignment="1" applyProtection="1">
      <alignment horizontal="left" vertical="center" wrapText="1"/>
      <protection locked="0"/>
    </xf>
    <xf numFmtId="0" fontId="10" fillId="6" borderId="0" xfId="0" applyFont="1" applyFill="1" applyBorder="1" applyAlignment="1" applyProtection="1">
      <alignment horizontal="left" vertical="center" wrapText="1"/>
    </xf>
    <xf numFmtId="0" fontId="10" fillId="6" borderId="3" xfId="0" applyFont="1" applyFill="1" applyBorder="1" applyAlignment="1" applyProtection="1">
      <alignment horizontal="left" vertical="center" wrapText="1"/>
      <protection locked="0"/>
    </xf>
    <xf numFmtId="0" fontId="10" fillId="6" borderId="6" xfId="0" applyFont="1" applyFill="1" applyBorder="1" applyAlignment="1" applyProtection="1">
      <alignment horizontal="left" vertical="center" wrapText="1"/>
      <protection locked="0"/>
    </xf>
    <xf numFmtId="0" fontId="16" fillId="5" borderId="0" xfId="0" applyFont="1" applyFill="1" applyAlignment="1" applyProtection="1">
      <alignment horizontal="left" vertical="top" wrapText="1"/>
    </xf>
    <xf numFmtId="0" fontId="16" fillId="0" borderId="0" xfId="2" applyFont="1" applyAlignment="1" applyProtection="1">
      <alignment horizontal="center" vertical="center" wrapText="1"/>
    </xf>
    <xf numFmtId="49" fontId="0" fillId="6" borderId="8" xfId="0" applyNumberFormat="1" applyFill="1" applyBorder="1" applyAlignment="1" applyProtection="1">
      <alignment horizontal="left" vertical="top" wrapText="1"/>
      <protection locked="0"/>
    </xf>
    <xf numFmtId="49" fontId="0" fillId="6" borderId="9" xfId="0" applyNumberFormat="1" applyFill="1" applyBorder="1" applyAlignment="1" applyProtection="1">
      <alignment horizontal="left" vertical="top" wrapText="1"/>
      <protection locked="0"/>
    </xf>
    <xf numFmtId="10" fontId="6" fillId="6" borderId="13" xfId="0" applyNumberFormat="1" applyFont="1" applyFill="1" applyBorder="1" applyAlignment="1" applyProtection="1">
      <alignment horizontal="left" vertical="center" wrapText="1"/>
      <protection locked="0"/>
    </xf>
    <xf numFmtId="10" fontId="6" fillId="6" borderId="15" xfId="0" applyNumberFormat="1" applyFont="1" applyFill="1" applyBorder="1" applyAlignment="1" applyProtection="1">
      <alignment horizontal="left" vertical="center" wrapText="1"/>
      <protection locked="0"/>
    </xf>
    <xf numFmtId="0" fontId="0" fillId="6" borderId="8" xfId="0" applyFill="1" applyBorder="1" applyAlignment="1" applyProtection="1">
      <alignment horizontal="center" vertical="top" wrapText="1"/>
      <protection locked="0"/>
    </xf>
    <xf numFmtId="0" fontId="0" fillId="6" borderId="9" xfId="0" applyFill="1" applyBorder="1" applyAlignment="1" applyProtection="1">
      <alignment horizontal="center" vertical="top" wrapText="1"/>
      <protection locked="0"/>
    </xf>
    <xf numFmtId="0" fontId="6" fillId="8" borderId="22" xfId="0" applyFont="1" applyFill="1" applyBorder="1" applyAlignment="1" applyProtection="1">
      <alignment horizontal="right" vertical="center" wrapText="1"/>
    </xf>
    <xf numFmtId="0" fontId="6" fillId="8" borderId="23" xfId="0" applyFont="1" applyFill="1" applyBorder="1" applyAlignment="1" applyProtection="1">
      <alignment horizontal="right" vertical="center" wrapText="1"/>
    </xf>
    <xf numFmtId="0" fontId="6" fillId="8" borderId="19" xfId="0" applyFont="1" applyFill="1" applyBorder="1" applyAlignment="1" applyProtection="1">
      <alignment horizontal="right" vertical="center" wrapText="1"/>
    </xf>
    <xf numFmtId="0" fontId="6" fillId="7" borderId="16" xfId="0" applyFont="1" applyFill="1" applyBorder="1" applyAlignment="1" applyProtection="1">
      <alignment horizontal="right" vertical="center" wrapText="1"/>
    </xf>
    <xf numFmtId="0" fontId="6" fillId="7" borderId="17" xfId="0" applyFont="1" applyFill="1" applyBorder="1" applyAlignment="1" applyProtection="1">
      <alignment horizontal="right" vertical="center" wrapText="1"/>
    </xf>
    <xf numFmtId="0" fontId="6" fillId="8" borderId="16" xfId="0" applyFont="1" applyFill="1" applyBorder="1" applyAlignment="1" applyProtection="1">
      <alignment horizontal="right" vertical="center" wrapText="1"/>
    </xf>
    <xf numFmtId="0" fontId="6" fillId="8" borderId="17" xfId="0" applyFont="1" applyFill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9" xfId="0" applyFont="1" applyFill="1" applyBorder="1" applyAlignment="1" applyProtection="1">
      <alignment horizontal="center" vertical="center" wrapText="1"/>
    </xf>
    <xf numFmtId="0" fontId="1" fillId="11" borderId="14" xfId="0" applyFont="1" applyFill="1" applyBorder="1" applyAlignment="1" applyProtection="1">
      <alignment horizontal="center" vertical="center" wrapText="1"/>
    </xf>
    <xf numFmtId="0" fontId="1" fillId="11" borderId="15" xfId="0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1" fillId="5" borderId="0" xfId="0" quotePrefix="1" applyFont="1" applyFill="1" applyAlignment="1" applyProtection="1">
      <alignment horizontal="left" vertical="top" wrapText="1"/>
    </xf>
    <xf numFmtId="0" fontId="1" fillId="5" borderId="0" xfId="0" applyFont="1" applyFill="1" applyAlignment="1" applyProtection="1">
      <alignment horizontal="left" vertical="top" wrapText="1"/>
    </xf>
    <xf numFmtId="10" fontId="6" fillId="5" borderId="0" xfId="0" applyNumberFormat="1" applyFont="1" applyFill="1" applyAlignment="1" applyProtection="1">
      <alignment horizontal="left" vertical="top" wrapText="1"/>
    </xf>
    <xf numFmtId="0" fontId="6" fillId="5" borderId="0" xfId="0" applyFont="1" applyFill="1" applyAlignment="1" applyProtection="1">
      <alignment horizontal="left" vertical="top" wrapText="1"/>
    </xf>
    <xf numFmtId="0" fontId="0" fillId="6" borderId="8" xfId="0" applyFill="1" applyBorder="1" applyAlignment="1" applyProtection="1">
      <alignment horizontal="left" vertical="top" wrapText="1"/>
      <protection locked="0"/>
    </xf>
    <xf numFmtId="0" fontId="0" fillId="6" borderId="9" xfId="0" applyFill="1" applyBorder="1" applyAlignment="1" applyProtection="1">
      <alignment horizontal="left" vertical="top" wrapText="1"/>
      <protection locked="0"/>
    </xf>
    <xf numFmtId="2" fontId="15" fillId="0" borderId="13" xfId="2" applyNumberFormat="1" applyFont="1" applyBorder="1" applyAlignment="1" applyProtection="1">
      <alignment horizontal="center" vertical="center"/>
    </xf>
    <xf numFmtId="2" fontId="15" fillId="0" borderId="14" xfId="2" applyNumberFormat="1" applyFont="1" applyBorder="1" applyAlignment="1" applyProtection="1">
      <alignment horizontal="center" vertical="center"/>
    </xf>
    <xf numFmtId="2" fontId="15" fillId="0" borderId="15" xfId="2" applyNumberFormat="1" applyFont="1" applyBorder="1" applyAlignment="1" applyProtection="1">
      <alignment horizontal="center" vertical="center"/>
    </xf>
    <xf numFmtId="0" fontId="14" fillId="0" borderId="0" xfId="2" applyFont="1" applyAlignment="1" applyProtection="1">
      <alignment horizontal="left" vertical="center" wrapText="1"/>
    </xf>
    <xf numFmtId="0" fontId="14" fillId="0" borderId="0" xfId="2" applyFont="1" applyAlignment="1" applyProtection="1">
      <alignment horizontal="center" vertical="center"/>
    </xf>
    <xf numFmtId="0" fontId="14" fillId="7" borderId="0" xfId="2" applyFont="1" applyFill="1" applyAlignment="1" applyProtection="1">
      <alignment horizontal="center" vertical="center"/>
    </xf>
    <xf numFmtId="0" fontId="17" fillId="0" borderId="0" xfId="3" quotePrefix="1" applyFont="1" applyAlignment="1" applyProtection="1">
      <alignment horizontal="center" vertical="top" wrapText="1"/>
    </xf>
    <xf numFmtId="0" fontId="11" fillId="0" borderId="0" xfId="2" quotePrefix="1" applyFont="1" applyAlignment="1" applyProtection="1">
      <alignment horizontal="left" vertical="center" wrapText="1"/>
    </xf>
    <xf numFmtId="0" fontId="18" fillId="0" borderId="0" xfId="2" applyFont="1" applyAlignment="1" applyProtection="1">
      <alignment horizontal="center" vertical="center" wrapText="1"/>
    </xf>
    <xf numFmtId="0" fontId="15" fillId="12" borderId="1" xfId="2" applyFont="1" applyFill="1" applyBorder="1" applyAlignment="1" applyProtection="1">
      <alignment horizontal="left" vertical="center"/>
    </xf>
    <xf numFmtId="0" fontId="15" fillId="0" borderId="12" xfId="2" applyFont="1" applyBorder="1" applyAlignment="1" applyProtection="1">
      <alignment horizontal="left" vertical="center"/>
    </xf>
  </cellXfs>
  <cellStyles count="7">
    <cellStyle name="Moeda" xfId="6" builtinId="4"/>
    <cellStyle name="Normal" xfId="0" builtinId="0"/>
    <cellStyle name="Normal 2" xfId="2" xr:uid="{00000000-0005-0000-0000-000001000000}"/>
    <cellStyle name="Normal 3" xfId="3" xr:uid="{00000000-0005-0000-0000-000002000000}"/>
    <cellStyle name="Normal_NOVO_Orcamento Licitacao ITABERAÍ_ATUALIZADO Acordao TCU" xfId="5" xr:uid="{00000000-0005-0000-0000-000003000000}"/>
    <cellStyle name="Porcentagem" xfId="1" builtinId="5"/>
    <cellStyle name="Porcentagem 3" xfId="4" xr:uid="{00000000-0005-0000-0000-000005000000}"/>
  </cellStyles>
  <dxfs count="1"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40822</xdr:colOff>
      <xdr:row>0</xdr:row>
      <xdr:rowOff>116864</xdr:rowOff>
    </xdr:from>
    <xdr:to>
      <xdr:col>1</xdr:col>
      <xdr:colOff>2864</xdr:colOff>
      <xdr:row>3</xdr:row>
      <xdr:rowOff>408214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E96E305-A524-4C95-89F6-23D79002B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22" y="116864"/>
          <a:ext cx="862587" cy="8492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74544</xdr:rowOff>
    </xdr:from>
    <xdr:to>
      <xdr:col>0</xdr:col>
      <xdr:colOff>770283</xdr:colOff>
      <xdr:row>1</xdr:row>
      <xdr:rowOff>653476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0103992-4086-4784-B223-5ED1D3D9E5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4544"/>
          <a:ext cx="770283" cy="7694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676275</xdr:colOff>
      <xdr:row>0</xdr:row>
      <xdr:rowOff>679450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4139C82-3D4A-4FB1-B77D-68D8EA800D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638175" cy="64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4"/>
  <sheetViews>
    <sheetView tabSelected="1" showOutlineSymbols="0" view="pageBreakPreview" zoomScale="55" zoomScaleNormal="100" zoomScaleSheetLayoutView="55" workbookViewId="0">
      <pane xSplit="10" ySplit="14" topLeftCell="K15" activePane="bottomRight" state="frozen"/>
      <selection pane="topRight" activeCell="K1" sqref="K1"/>
      <selection pane="bottomLeft" activeCell="A15" sqref="A15"/>
      <selection pane="bottomRight" activeCell="H42" sqref="H42"/>
    </sheetView>
  </sheetViews>
  <sheetFormatPr defaultColWidth="9" defaultRowHeight="13.8" x14ac:dyDescent="0.25"/>
  <cols>
    <col min="1" max="1" width="11.8984375" style="1" customWidth="1"/>
    <col min="2" max="2" width="60" style="1" bestFit="1" customWidth="1"/>
    <col min="3" max="3" width="5" style="1" bestFit="1" customWidth="1"/>
    <col min="4" max="5" width="10" style="1" bestFit="1" customWidth="1"/>
    <col min="6" max="6" width="11.09765625" style="1" customWidth="1"/>
    <col min="7" max="7" width="10.8984375" style="1" customWidth="1"/>
    <col min="8" max="8" width="12.8984375" style="1" customWidth="1"/>
    <col min="9" max="10" width="12.3984375" style="1" customWidth="1"/>
    <col min="11" max="11" width="9" style="1"/>
    <col min="12" max="12" width="9" style="1" customWidth="1"/>
    <col min="13" max="13" width="9" style="3"/>
    <col min="14" max="16384" width="9" style="1"/>
  </cols>
  <sheetData>
    <row r="1" spans="1:21" ht="15" customHeight="1" x14ac:dyDescent="0.25">
      <c r="B1" s="152" t="s">
        <v>109</v>
      </c>
      <c r="C1" s="135"/>
      <c r="D1" s="135"/>
      <c r="E1" s="34"/>
      <c r="F1" s="15" t="s">
        <v>0</v>
      </c>
      <c r="G1" s="15"/>
      <c r="H1" s="9"/>
      <c r="I1" s="9" t="s">
        <v>23</v>
      </c>
      <c r="J1" s="9"/>
      <c r="K1" s="9"/>
      <c r="L1" s="9"/>
      <c r="M1" s="10"/>
      <c r="N1" s="9"/>
      <c r="O1" s="9"/>
      <c r="P1" s="9"/>
      <c r="Q1" s="9"/>
      <c r="R1" s="9"/>
      <c r="S1" s="9"/>
      <c r="T1" s="9"/>
      <c r="U1" s="9"/>
    </row>
    <row r="2" spans="1:21" ht="15" customHeight="1" x14ac:dyDescent="0.25">
      <c r="B2" s="153"/>
      <c r="C2" s="139"/>
      <c r="D2" s="139"/>
      <c r="E2" s="140"/>
      <c r="F2" s="137" t="s">
        <v>108</v>
      </c>
      <c r="G2" s="137"/>
      <c r="H2" s="9"/>
      <c r="I2" s="158" t="s">
        <v>107</v>
      </c>
      <c r="J2" s="159"/>
      <c r="K2" s="9"/>
      <c r="L2" s="9"/>
      <c r="M2" s="10"/>
      <c r="N2" s="9"/>
      <c r="O2" s="9"/>
      <c r="P2" s="9"/>
      <c r="Q2" s="9"/>
      <c r="R2" s="9"/>
      <c r="S2" s="9"/>
      <c r="T2" s="9"/>
      <c r="U2" s="9"/>
    </row>
    <row r="3" spans="1:21" ht="14.25" customHeight="1" x14ac:dyDescent="0.25">
      <c r="B3" s="153"/>
      <c r="C3" s="139"/>
      <c r="D3" s="139"/>
      <c r="E3" s="140"/>
      <c r="F3" s="138"/>
      <c r="G3" s="138"/>
      <c r="H3" s="9"/>
      <c r="I3" s="160"/>
      <c r="J3" s="161"/>
      <c r="K3" s="9"/>
      <c r="L3" s="9"/>
      <c r="M3" s="10"/>
      <c r="N3" s="9"/>
      <c r="O3" s="9"/>
      <c r="P3" s="9"/>
      <c r="Q3" s="141"/>
      <c r="R3" s="141"/>
      <c r="S3" s="9"/>
      <c r="T3" s="9"/>
      <c r="U3" s="9"/>
    </row>
    <row r="4" spans="1:21" ht="50.25" customHeight="1" x14ac:dyDescent="0.25">
      <c r="B4" s="153"/>
      <c r="C4" s="12"/>
      <c r="D4" s="12"/>
      <c r="E4" s="12"/>
      <c r="F4" s="9"/>
      <c r="G4" s="9"/>
      <c r="H4" s="9"/>
      <c r="I4" s="160"/>
      <c r="J4" s="161"/>
      <c r="K4" s="9"/>
      <c r="L4" s="9"/>
      <c r="M4" s="10"/>
      <c r="N4" s="9"/>
      <c r="O4" s="9"/>
      <c r="P4" s="9"/>
      <c r="Q4" s="141"/>
      <c r="R4" s="141"/>
      <c r="S4" s="9"/>
      <c r="T4" s="9"/>
      <c r="U4" s="9"/>
    </row>
    <row r="5" spans="1:21" x14ac:dyDescent="0.25">
      <c r="B5" s="5"/>
      <c r="C5" s="12"/>
      <c r="D5" s="12"/>
      <c r="E5" s="12"/>
      <c r="F5" s="9"/>
      <c r="G5" s="9"/>
      <c r="H5" s="9"/>
      <c r="I5" s="162"/>
      <c r="J5" s="163"/>
      <c r="K5" s="9"/>
      <c r="L5" s="9"/>
      <c r="M5" s="10"/>
      <c r="N5" s="9"/>
      <c r="O5" s="9"/>
      <c r="P5" s="9"/>
      <c r="Q5" s="141"/>
      <c r="R5" s="141"/>
      <c r="S5" s="9"/>
      <c r="T5" s="9"/>
      <c r="U5" s="9"/>
    </row>
    <row r="6" spans="1:21" ht="24" customHeight="1" x14ac:dyDescent="0.25">
      <c r="A6" s="2" t="s">
        <v>24</v>
      </c>
      <c r="B6" s="14"/>
      <c r="C6" s="9"/>
      <c r="D6" s="9"/>
      <c r="E6" s="9"/>
      <c r="F6" s="9"/>
      <c r="G6" s="9"/>
      <c r="H6" s="9"/>
      <c r="I6" s="9"/>
      <c r="J6" s="9"/>
      <c r="K6" s="9"/>
      <c r="L6" s="9"/>
      <c r="M6" s="10"/>
      <c r="N6" s="9"/>
      <c r="O6" s="9"/>
      <c r="P6" s="9"/>
      <c r="Q6" s="9"/>
      <c r="R6" s="9"/>
      <c r="S6" s="9"/>
      <c r="T6" s="9"/>
      <c r="U6" s="9"/>
    </row>
    <row r="7" spans="1:21" ht="24" customHeight="1" x14ac:dyDescent="0.25">
      <c r="A7" s="2" t="s">
        <v>25</v>
      </c>
      <c r="B7" s="14"/>
      <c r="C7" s="9"/>
      <c r="D7" s="9"/>
      <c r="E7" s="9"/>
      <c r="F7" s="9"/>
      <c r="G7" s="9"/>
      <c r="H7" s="9"/>
      <c r="I7" s="9"/>
      <c r="J7" s="9"/>
      <c r="K7" s="9"/>
      <c r="L7" s="9"/>
      <c r="M7" s="10"/>
      <c r="N7" s="9"/>
      <c r="O7" s="9"/>
      <c r="P7" s="9"/>
      <c r="Q7" s="9"/>
      <c r="R7" s="9"/>
      <c r="S7" s="9"/>
      <c r="T7" s="9"/>
      <c r="U7" s="9"/>
    </row>
    <row r="8" spans="1:21" ht="24" customHeight="1" x14ac:dyDescent="0.25">
      <c r="A8" s="2" t="s">
        <v>26</v>
      </c>
      <c r="B8" s="14"/>
      <c r="C8" s="9"/>
      <c r="D8" s="9"/>
      <c r="E8" s="9"/>
      <c r="F8" s="9"/>
      <c r="G8" s="157" t="s">
        <v>77</v>
      </c>
      <c r="H8" s="157"/>
      <c r="I8" s="151">
        <f>H42</f>
        <v>88355.549999999988</v>
      </c>
      <c r="J8" s="151"/>
      <c r="K8" s="9"/>
      <c r="L8" s="9"/>
      <c r="M8" s="10"/>
      <c r="N8" s="9"/>
      <c r="O8" s="9"/>
      <c r="P8" s="9"/>
      <c r="Q8" s="9"/>
      <c r="R8" s="9"/>
      <c r="S8" s="9"/>
      <c r="T8" s="9"/>
      <c r="U8" s="9"/>
    </row>
    <row r="9" spans="1:21" ht="24" customHeight="1" x14ac:dyDescent="0.25">
      <c r="A9" s="2" t="s">
        <v>27</v>
      </c>
      <c r="B9" s="14"/>
      <c r="C9" s="9"/>
      <c r="D9" s="9"/>
      <c r="E9" s="9"/>
      <c r="F9" s="9"/>
      <c r="G9" s="157" t="s">
        <v>122</v>
      </c>
      <c r="H9" s="157"/>
      <c r="I9" s="151">
        <f>I42</f>
        <v>147665.97999999998</v>
      </c>
      <c r="J9" s="151"/>
      <c r="K9" s="9"/>
      <c r="L9" s="9"/>
      <c r="M9" s="10"/>
      <c r="N9" s="9"/>
      <c r="O9" s="9"/>
      <c r="P9" s="9"/>
      <c r="Q9" s="9"/>
      <c r="R9" s="9"/>
      <c r="S9" s="9"/>
      <c r="T9" s="9"/>
      <c r="U9" s="9"/>
    </row>
    <row r="10" spans="1:21" ht="24" customHeight="1" x14ac:dyDescent="0.25">
      <c r="A10" s="2" t="s">
        <v>28</v>
      </c>
      <c r="B10" s="14"/>
      <c r="C10" s="9"/>
      <c r="D10" s="9"/>
      <c r="E10" s="9"/>
      <c r="F10" s="9"/>
      <c r="G10" s="155" t="s">
        <v>78</v>
      </c>
      <c r="H10" s="155"/>
      <c r="I10" s="156">
        <f>J42</f>
        <v>236021.53</v>
      </c>
      <c r="J10" s="156"/>
      <c r="K10" s="9"/>
      <c r="L10" s="9"/>
      <c r="M10" s="10"/>
      <c r="N10" s="9"/>
      <c r="O10" s="9"/>
      <c r="P10" s="9"/>
      <c r="Q10" s="9"/>
      <c r="R10" s="9"/>
      <c r="S10" s="9"/>
      <c r="T10" s="9"/>
      <c r="U10" s="9"/>
    </row>
    <row r="11" spans="1:21" x14ac:dyDescent="0.25">
      <c r="B11" s="5"/>
      <c r="K11" s="9"/>
      <c r="L11" s="9"/>
      <c r="M11" s="10"/>
      <c r="N11" s="9"/>
      <c r="O11" s="9"/>
      <c r="P11" s="9"/>
      <c r="Q11" s="9"/>
      <c r="R11" s="9"/>
      <c r="S11" s="9"/>
      <c r="T11" s="9"/>
      <c r="U11" s="9"/>
    </row>
    <row r="12" spans="1:21" ht="32.25" customHeight="1" x14ac:dyDescent="0.25">
      <c r="A12" s="142" t="s">
        <v>72</v>
      </c>
      <c r="B12" s="143"/>
      <c r="C12" s="143"/>
      <c r="D12" s="143"/>
      <c r="E12" s="143"/>
      <c r="F12" s="143"/>
      <c r="G12" s="143"/>
      <c r="H12" s="143"/>
      <c r="I12" s="143"/>
      <c r="J12" s="143"/>
      <c r="K12" s="9"/>
      <c r="L12" s="9"/>
      <c r="M12" s="10"/>
      <c r="N12" s="9"/>
      <c r="O12" s="9"/>
      <c r="P12" s="9"/>
      <c r="Q12" s="9"/>
      <c r="R12" s="9"/>
      <c r="S12" s="9"/>
      <c r="T12" s="9"/>
      <c r="U12" s="9"/>
    </row>
    <row r="13" spans="1:21" ht="20.25" customHeight="1" x14ac:dyDescent="0.25">
      <c r="A13" s="144" t="s">
        <v>1</v>
      </c>
      <c r="B13" s="146" t="s">
        <v>2</v>
      </c>
      <c r="C13" s="148" t="s">
        <v>3</v>
      </c>
      <c r="D13" s="145" t="s">
        <v>29</v>
      </c>
      <c r="E13" s="149" t="s">
        <v>30</v>
      </c>
      <c r="F13" s="146"/>
      <c r="G13" s="146"/>
      <c r="H13" s="149" t="s">
        <v>70</v>
      </c>
      <c r="I13" s="146"/>
      <c r="J13" s="146"/>
      <c r="K13" s="9"/>
      <c r="L13" s="27"/>
      <c r="M13" s="150"/>
      <c r="N13" s="9"/>
      <c r="O13" s="9"/>
      <c r="P13" s="9"/>
      <c r="Q13" s="9"/>
      <c r="R13" s="9"/>
      <c r="S13" s="9"/>
      <c r="T13" s="9"/>
      <c r="U13" s="9"/>
    </row>
    <row r="14" spans="1:21" ht="15" customHeight="1" x14ac:dyDescent="0.25">
      <c r="A14" s="145"/>
      <c r="B14" s="147"/>
      <c r="C14" s="147"/>
      <c r="D14" s="145"/>
      <c r="E14" s="7" t="s">
        <v>5</v>
      </c>
      <c r="F14" s="8" t="s">
        <v>31</v>
      </c>
      <c r="G14" s="7" t="s">
        <v>4</v>
      </c>
      <c r="H14" s="7" t="s">
        <v>5</v>
      </c>
      <c r="I14" s="7" t="s">
        <v>6</v>
      </c>
      <c r="J14" s="7" t="s">
        <v>4</v>
      </c>
      <c r="K14" s="9"/>
      <c r="L14" s="27"/>
      <c r="M14" s="150"/>
      <c r="N14" s="9"/>
      <c r="O14" s="9"/>
      <c r="P14" s="9"/>
      <c r="Q14" s="9"/>
      <c r="R14" s="9"/>
      <c r="S14" s="9"/>
      <c r="T14" s="9"/>
      <c r="U14" s="9"/>
    </row>
    <row r="15" spans="1:21" ht="20.100000000000001" customHeight="1" x14ac:dyDescent="0.25">
      <c r="A15" s="35" t="s">
        <v>7</v>
      </c>
      <c r="B15" s="36" t="s">
        <v>8</v>
      </c>
      <c r="C15" s="36"/>
      <c r="D15" s="37"/>
      <c r="E15" s="36"/>
      <c r="F15" s="36"/>
      <c r="G15" s="36"/>
      <c r="H15" s="36"/>
      <c r="I15" s="36"/>
      <c r="J15" s="38">
        <f>SUM(J16:J17)</f>
        <v>26387</v>
      </c>
      <c r="K15" s="9"/>
      <c r="L15" s="27"/>
      <c r="M15" s="28"/>
      <c r="N15" s="9"/>
      <c r="O15" s="9"/>
      <c r="P15" s="9"/>
      <c r="Q15" s="9"/>
      <c r="R15" s="9"/>
      <c r="S15" s="9"/>
      <c r="T15" s="9"/>
      <c r="U15" s="9"/>
    </row>
    <row r="16" spans="1:21" s="6" customFormat="1" ht="41.25" customHeight="1" x14ac:dyDescent="0.25">
      <c r="A16" s="39" t="s">
        <v>9</v>
      </c>
      <c r="B16" s="40" t="s">
        <v>10</v>
      </c>
      <c r="C16" s="39" t="s">
        <v>11</v>
      </c>
      <c r="D16" s="41">
        <v>100</v>
      </c>
      <c r="E16" s="42">
        <v>141.15</v>
      </c>
      <c r="F16" s="42">
        <v>2.9</v>
      </c>
      <c r="G16" s="43">
        <f t="shared" ref="G16:G17" si="0">E16+F16</f>
        <v>144.05000000000001</v>
      </c>
      <c r="H16" s="43">
        <f t="shared" ref="H16:H17" si="1">TRUNC(D16 * E16, 2)</f>
        <v>14115</v>
      </c>
      <c r="I16" s="43">
        <f t="shared" ref="I16:I17" si="2">J16 - H16</f>
        <v>290</v>
      </c>
      <c r="J16" s="43">
        <f t="shared" ref="J16:J17" si="3">TRUNC(D16 * G16, 2)</f>
        <v>14405</v>
      </c>
      <c r="K16" s="11"/>
      <c r="L16" s="29"/>
      <c r="M16" s="30"/>
      <c r="N16" s="11"/>
      <c r="O16" s="11"/>
      <c r="P16" s="11"/>
      <c r="Q16" s="11"/>
      <c r="R16" s="11"/>
      <c r="S16" s="11"/>
      <c r="T16" s="11"/>
      <c r="U16" s="11"/>
    </row>
    <row r="17" spans="1:21" s="6" customFormat="1" ht="41.25" customHeight="1" x14ac:dyDescent="0.25">
      <c r="A17" s="39" t="s">
        <v>12</v>
      </c>
      <c r="B17" s="40" t="s">
        <v>80</v>
      </c>
      <c r="C17" s="39" t="s">
        <v>11</v>
      </c>
      <c r="D17" s="41">
        <v>300</v>
      </c>
      <c r="E17" s="42">
        <v>36.31</v>
      </c>
      <c r="F17" s="42">
        <v>3.63</v>
      </c>
      <c r="G17" s="43">
        <f t="shared" si="0"/>
        <v>39.940000000000005</v>
      </c>
      <c r="H17" s="43">
        <f t="shared" si="1"/>
        <v>10893</v>
      </c>
      <c r="I17" s="43">
        <f t="shared" si="2"/>
        <v>1089</v>
      </c>
      <c r="J17" s="43">
        <f t="shared" si="3"/>
        <v>11982</v>
      </c>
      <c r="K17" s="11"/>
      <c r="L17" s="29"/>
      <c r="M17" s="30"/>
      <c r="N17" s="11"/>
      <c r="O17" s="11"/>
      <c r="P17" s="11"/>
      <c r="Q17" s="11"/>
      <c r="R17" s="11"/>
      <c r="S17" s="11"/>
      <c r="T17" s="11"/>
      <c r="U17" s="11"/>
    </row>
    <row r="18" spans="1:21" s="6" customFormat="1" x14ac:dyDescent="0.25">
      <c r="A18" s="39"/>
      <c r="B18" s="40"/>
      <c r="C18" s="39"/>
      <c r="D18" s="41"/>
      <c r="E18" s="134"/>
      <c r="F18" s="134"/>
      <c r="G18" s="43"/>
      <c r="H18" s="43"/>
      <c r="I18" s="43"/>
      <c r="J18" s="43"/>
      <c r="K18" s="11"/>
      <c r="L18" s="29"/>
      <c r="M18" s="30"/>
      <c r="N18" s="11"/>
      <c r="O18" s="11"/>
      <c r="P18" s="11"/>
      <c r="Q18" s="11"/>
      <c r="R18" s="11"/>
      <c r="S18" s="11"/>
      <c r="T18" s="11"/>
      <c r="U18" s="11"/>
    </row>
    <row r="19" spans="1:21" ht="20.100000000000001" customHeight="1" x14ac:dyDescent="0.25">
      <c r="A19" s="35" t="s">
        <v>14</v>
      </c>
      <c r="B19" s="36" t="s">
        <v>86</v>
      </c>
      <c r="C19" s="36"/>
      <c r="D19" s="44"/>
      <c r="E19" s="45"/>
      <c r="F19" s="45"/>
      <c r="G19" s="36"/>
      <c r="H19" s="36"/>
      <c r="I19" s="36"/>
      <c r="J19" s="38">
        <f>SUM(J20:J20)</f>
        <v>39007.69</v>
      </c>
      <c r="K19" s="9"/>
      <c r="L19" s="27"/>
      <c r="M19" s="28"/>
      <c r="N19" s="9"/>
      <c r="O19" s="9"/>
      <c r="P19" s="9"/>
      <c r="Q19" s="9"/>
      <c r="R19" s="9"/>
      <c r="S19" s="9"/>
      <c r="T19" s="9"/>
      <c r="U19" s="9"/>
    </row>
    <row r="20" spans="1:21" s="6" customFormat="1" ht="28.5" customHeight="1" x14ac:dyDescent="0.25">
      <c r="A20" s="39" t="s">
        <v>15</v>
      </c>
      <c r="B20" s="40" t="s">
        <v>87</v>
      </c>
      <c r="C20" s="39" t="s">
        <v>121</v>
      </c>
      <c r="D20" s="41">
        <v>763.36</v>
      </c>
      <c r="E20" s="42">
        <v>36.76</v>
      </c>
      <c r="F20" s="42">
        <v>14.34</v>
      </c>
      <c r="G20" s="43">
        <f t="shared" ref="G20" si="4">E20+F20</f>
        <v>51.099999999999994</v>
      </c>
      <c r="H20" s="43">
        <f t="shared" ref="H20" si="5">TRUNC(D20 * E20, 2)</f>
        <v>28061.11</v>
      </c>
      <c r="I20" s="43">
        <f t="shared" ref="I20" si="6">J20 - H20</f>
        <v>10946.580000000002</v>
      </c>
      <c r="J20" s="43">
        <f t="shared" ref="J20" si="7">TRUNC(D20 * G20, 2)</f>
        <v>39007.69</v>
      </c>
      <c r="K20" s="11"/>
      <c r="L20" s="29"/>
      <c r="M20" s="30"/>
      <c r="N20" s="11"/>
      <c r="O20" s="11"/>
      <c r="P20" s="11"/>
      <c r="Q20" s="11"/>
      <c r="R20" s="11"/>
      <c r="S20" s="11"/>
      <c r="T20" s="11"/>
      <c r="U20" s="11"/>
    </row>
    <row r="21" spans="1:21" s="6" customFormat="1" x14ac:dyDescent="0.25">
      <c r="A21" s="39"/>
      <c r="B21" s="40"/>
      <c r="C21" s="39"/>
      <c r="D21" s="41"/>
      <c r="E21" s="134"/>
      <c r="F21" s="134"/>
      <c r="G21" s="43"/>
      <c r="H21" s="43"/>
      <c r="I21" s="43"/>
      <c r="J21" s="43"/>
      <c r="K21" s="11"/>
      <c r="L21" s="29"/>
      <c r="M21" s="30"/>
      <c r="N21" s="11"/>
      <c r="O21" s="11"/>
      <c r="P21" s="11"/>
      <c r="Q21" s="11"/>
      <c r="R21" s="11"/>
      <c r="S21" s="11"/>
      <c r="T21" s="11"/>
      <c r="U21" s="11"/>
    </row>
    <row r="22" spans="1:21" ht="20.100000000000001" customHeight="1" x14ac:dyDescent="0.25">
      <c r="A22" s="35">
        <v>3</v>
      </c>
      <c r="B22" s="36" t="s">
        <v>88</v>
      </c>
      <c r="C22" s="36"/>
      <c r="D22" s="44"/>
      <c r="E22" s="45"/>
      <c r="F22" s="45"/>
      <c r="G22" s="36"/>
      <c r="H22" s="36"/>
      <c r="I22" s="36"/>
      <c r="J22" s="38">
        <f>SUM(J23:J25)</f>
        <v>72831.05</v>
      </c>
      <c r="K22" s="9"/>
      <c r="L22" s="27"/>
      <c r="M22" s="28"/>
      <c r="N22" s="9"/>
      <c r="O22" s="9"/>
      <c r="P22" s="9"/>
      <c r="Q22" s="9"/>
      <c r="R22" s="9"/>
      <c r="S22" s="9"/>
      <c r="T22" s="9"/>
      <c r="U22" s="9"/>
    </row>
    <row r="23" spans="1:21" s="6" customFormat="1" ht="37.5" customHeight="1" x14ac:dyDescent="0.25">
      <c r="A23" s="39" t="s">
        <v>92</v>
      </c>
      <c r="B23" s="40" t="s">
        <v>89</v>
      </c>
      <c r="C23" s="39" t="s">
        <v>20</v>
      </c>
      <c r="D23" s="41">
        <v>485.55</v>
      </c>
      <c r="E23" s="42">
        <v>3.05</v>
      </c>
      <c r="F23" s="42">
        <v>10.48</v>
      </c>
      <c r="G23" s="43">
        <f t="shared" ref="G23:G25" si="8">E23+F23</f>
        <v>13.530000000000001</v>
      </c>
      <c r="H23" s="43">
        <f t="shared" ref="H23:H25" si="9">TRUNC(D23 * E23, 2)</f>
        <v>1480.92</v>
      </c>
      <c r="I23" s="43">
        <f t="shared" ref="I23:I25" si="10">J23 - H23</f>
        <v>5088.57</v>
      </c>
      <c r="J23" s="43">
        <f t="shared" ref="J23:J25" si="11">TRUNC(D23 * G23, 2)</f>
        <v>6569.49</v>
      </c>
      <c r="K23" s="11"/>
      <c r="L23" s="29"/>
      <c r="M23" s="31"/>
      <c r="N23" s="11"/>
      <c r="O23" s="11"/>
      <c r="P23" s="11"/>
      <c r="Q23" s="11"/>
      <c r="R23" s="11"/>
      <c r="S23" s="11"/>
      <c r="T23" s="11"/>
      <c r="U23" s="11"/>
    </row>
    <row r="24" spans="1:21" s="6" customFormat="1" ht="27" customHeight="1" x14ac:dyDescent="0.25">
      <c r="A24" s="39" t="s">
        <v>93</v>
      </c>
      <c r="B24" s="40" t="s">
        <v>90</v>
      </c>
      <c r="C24" s="39" t="s">
        <v>11</v>
      </c>
      <c r="D24" s="41">
        <v>104</v>
      </c>
      <c r="E24" s="42">
        <v>25.82</v>
      </c>
      <c r="F24" s="42">
        <v>9.49</v>
      </c>
      <c r="G24" s="43">
        <f t="shared" si="8"/>
        <v>35.31</v>
      </c>
      <c r="H24" s="43">
        <f t="shared" si="9"/>
        <v>2685.28</v>
      </c>
      <c r="I24" s="43">
        <f t="shared" si="10"/>
        <v>986.95999999999958</v>
      </c>
      <c r="J24" s="43">
        <f t="shared" si="11"/>
        <v>3672.24</v>
      </c>
      <c r="K24" s="11"/>
      <c r="L24" s="29"/>
      <c r="M24" s="30"/>
      <c r="N24" s="11"/>
      <c r="O24" s="11"/>
      <c r="P24" s="11"/>
      <c r="Q24" s="11"/>
      <c r="R24" s="11"/>
      <c r="S24" s="11"/>
      <c r="T24" s="11"/>
      <c r="U24" s="11"/>
    </row>
    <row r="25" spans="1:21" s="6" customFormat="1" ht="48.75" customHeight="1" x14ac:dyDescent="0.25">
      <c r="A25" s="39" t="s">
        <v>94</v>
      </c>
      <c r="B25" s="40" t="s">
        <v>91</v>
      </c>
      <c r="C25" s="39" t="s">
        <v>16</v>
      </c>
      <c r="D25" s="41">
        <v>140.13999999999999</v>
      </c>
      <c r="E25" s="42">
        <v>0</v>
      </c>
      <c r="F25" s="42">
        <v>446.62</v>
      </c>
      <c r="G25" s="43">
        <f t="shared" si="8"/>
        <v>446.62</v>
      </c>
      <c r="H25" s="43">
        <f t="shared" si="9"/>
        <v>0</v>
      </c>
      <c r="I25" s="43">
        <f t="shared" si="10"/>
        <v>62589.32</v>
      </c>
      <c r="J25" s="43">
        <f t="shared" si="11"/>
        <v>62589.32</v>
      </c>
      <c r="K25" s="11"/>
      <c r="L25" s="29"/>
      <c r="M25" s="30"/>
      <c r="N25" s="11"/>
      <c r="O25" s="11"/>
      <c r="P25" s="11"/>
      <c r="Q25" s="11"/>
      <c r="R25" s="11"/>
      <c r="S25" s="11"/>
      <c r="T25" s="11"/>
      <c r="U25" s="11"/>
    </row>
    <row r="26" spans="1:21" s="6" customFormat="1" x14ac:dyDescent="0.25">
      <c r="A26" s="39"/>
      <c r="B26" s="40"/>
      <c r="C26" s="39"/>
      <c r="D26" s="41"/>
      <c r="E26" s="134"/>
      <c r="F26" s="134"/>
      <c r="G26" s="43"/>
      <c r="H26" s="43"/>
      <c r="I26" s="43"/>
      <c r="J26" s="43"/>
      <c r="K26" s="11"/>
      <c r="L26" s="29"/>
      <c r="M26" s="30"/>
      <c r="N26" s="11"/>
      <c r="O26" s="11"/>
      <c r="P26" s="11"/>
      <c r="Q26" s="11"/>
      <c r="R26" s="11"/>
      <c r="S26" s="11"/>
      <c r="T26" s="11"/>
      <c r="U26" s="11"/>
    </row>
    <row r="27" spans="1:21" ht="20.100000000000001" customHeight="1" x14ac:dyDescent="0.25">
      <c r="A27" s="35">
        <v>4</v>
      </c>
      <c r="B27" s="36" t="s">
        <v>21</v>
      </c>
      <c r="C27" s="36"/>
      <c r="D27" s="44"/>
      <c r="E27" s="45"/>
      <c r="F27" s="45"/>
      <c r="G27" s="36"/>
      <c r="H27" s="36"/>
      <c r="I27" s="36"/>
      <c r="J27" s="38">
        <f>SUM(J28:J30)</f>
        <v>79936.320000000007</v>
      </c>
      <c r="K27" s="9"/>
      <c r="L27" s="27"/>
      <c r="M27" s="32"/>
      <c r="N27" s="9"/>
      <c r="O27" s="9"/>
      <c r="P27" s="9"/>
      <c r="Q27" s="9"/>
      <c r="R27" s="9"/>
      <c r="S27" s="9"/>
      <c r="T27" s="9"/>
      <c r="U27" s="9"/>
    </row>
    <row r="28" spans="1:21" s="6" customFormat="1" ht="57" customHeight="1" x14ac:dyDescent="0.25">
      <c r="A28" s="39" t="s">
        <v>81</v>
      </c>
      <c r="B28" s="40" t="s">
        <v>95</v>
      </c>
      <c r="C28" s="39" t="s">
        <v>121</v>
      </c>
      <c r="D28" s="41">
        <v>438.88</v>
      </c>
      <c r="E28" s="42">
        <v>12.15</v>
      </c>
      <c r="F28" s="42">
        <v>7.59</v>
      </c>
      <c r="G28" s="43">
        <f t="shared" ref="G28:G30" si="12">E28+F28</f>
        <v>19.740000000000002</v>
      </c>
      <c r="H28" s="43">
        <f t="shared" ref="H28:H30" si="13">TRUNC(D28 * E28, 2)</f>
        <v>5332.39</v>
      </c>
      <c r="I28" s="43">
        <f t="shared" ref="I28:I30" si="14">J28 - H28</f>
        <v>3331.0999999999995</v>
      </c>
      <c r="J28" s="43">
        <f t="shared" ref="J28:J30" si="15">TRUNC(D28 * G28, 2)</f>
        <v>8663.49</v>
      </c>
      <c r="K28" s="11"/>
      <c r="L28" s="29"/>
      <c r="M28" s="30"/>
      <c r="N28" s="11"/>
      <c r="O28" s="11"/>
      <c r="P28" s="11"/>
      <c r="Q28" s="11"/>
      <c r="R28" s="11"/>
      <c r="S28" s="11"/>
      <c r="T28" s="11"/>
      <c r="U28" s="11"/>
    </row>
    <row r="29" spans="1:21" s="6" customFormat="1" ht="68.25" customHeight="1" x14ac:dyDescent="0.25">
      <c r="A29" s="39" t="s">
        <v>82</v>
      </c>
      <c r="B29" s="40" t="s">
        <v>96</v>
      </c>
      <c r="C29" s="39" t="s">
        <v>121</v>
      </c>
      <c r="D29" s="41">
        <v>689.92</v>
      </c>
      <c r="E29" s="42">
        <v>27.25</v>
      </c>
      <c r="F29" s="42">
        <v>36.85</v>
      </c>
      <c r="G29" s="43">
        <f t="shared" si="12"/>
        <v>64.099999999999994</v>
      </c>
      <c r="H29" s="43">
        <f t="shared" si="13"/>
        <v>18800.32</v>
      </c>
      <c r="I29" s="43">
        <f t="shared" si="14"/>
        <v>25423.550000000003</v>
      </c>
      <c r="J29" s="43">
        <f t="shared" si="15"/>
        <v>44223.87</v>
      </c>
      <c r="K29" s="11"/>
      <c r="L29" s="29"/>
      <c r="M29" s="30"/>
      <c r="N29" s="11"/>
      <c r="O29" s="11"/>
      <c r="P29" s="11"/>
      <c r="Q29" s="11"/>
      <c r="R29" s="11"/>
      <c r="S29" s="11"/>
      <c r="T29" s="11"/>
      <c r="U29" s="11"/>
    </row>
    <row r="30" spans="1:21" s="6" customFormat="1" ht="34.5" customHeight="1" x14ac:dyDescent="0.25">
      <c r="A30" s="39" t="s">
        <v>83</v>
      </c>
      <c r="B30" s="40" t="s">
        <v>97</v>
      </c>
      <c r="C30" s="39" t="s">
        <v>121</v>
      </c>
      <c r="D30" s="41">
        <v>187.84</v>
      </c>
      <c r="E30" s="42">
        <v>18.75</v>
      </c>
      <c r="F30" s="42">
        <v>125.25</v>
      </c>
      <c r="G30" s="43">
        <f t="shared" si="12"/>
        <v>144</v>
      </c>
      <c r="H30" s="43">
        <f t="shared" si="13"/>
        <v>3522</v>
      </c>
      <c r="I30" s="43">
        <f t="shared" si="14"/>
        <v>23526.959999999999</v>
      </c>
      <c r="J30" s="43">
        <f t="shared" si="15"/>
        <v>27048.959999999999</v>
      </c>
      <c r="K30" s="11"/>
      <c r="L30" s="11"/>
      <c r="M30" s="30"/>
      <c r="N30" s="11"/>
      <c r="O30" s="11"/>
      <c r="P30" s="11"/>
      <c r="Q30" s="11"/>
      <c r="R30" s="11"/>
      <c r="S30" s="11"/>
      <c r="T30" s="11"/>
      <c r="U30" s="11"/>
    </row>
    <row r="31" spans="1:21" s="6" customFormat="1" x14ac:dyDescent="0.25">
      <c r="A31" s="39"/>
      <c r="B31" s="40"/>
      <c r="C31" s="39"/>
      <c r="D31" s="41"/>
      <c r="E31" s="134"/>
      <c r="F31" s="134"/>
      <c r="G31" s="43"/>
      <c r="H31" s="43"/>
      <c r="I31" s="43"/>
      <c r="J31" s="43"/>
      <c r="K31" s="11"/>
      <c r="L31" s="11"/>
      <c r="M31" s="30"/>
      <c r="N31" s="11"/>
      <c r="O31" s="11"/>
      <c r="P31" s="11"/>
      <c r="Q31" s="11"/>
      <c r="R31" s="11"/>
      <c r="S31" s="11"/>
      <c r="T31" s="11"/>
      <c r="U31" s="11"/>
    </row>
    <row r="32" spans="1:21" ht="20.100000000000001" customHeight="1" x14ac:dyDescent="0.25">
      <c r="A32" s="35">
        <v>5</v>
      </c>
      <c r="B32" s="36" t="s">
        <v>98</v>
      </c>
      <c r="C32" s="36"/>
      <c r="D32" s="44"/>
      <c r="E32" s="45"/>
      <c r="F32" s="45"/>
      <c r="G32" s="36"/>
      <c r="H32" s="36"/>
      <c r="I32" s="36"/>
      <c r="J32" s="38">
        <f>SUM(J33:J37)</f>
        <v>12181.39</v>
      </c>
      <c r="K32" s="9"/>
      <c r="L32" s="9"/>
      <c r="M32" s="32"/>
      <c r="N32" s="9"/>
      <c r="O32" s="9"/>
      <c r="P32" s="9"/>
      <c r="Q32" s="9"/>
      <c r="R32" s="9"/>
      <c r="S32" s="9"/>
      <c r="T32" s="9"/>
      <c r="U32" s="9"/>
    </row>
    <row r="33" spans="1:21" s="6" customFormat="1" ht="48.75" customHeight="1" x14ac:dyDescent="0.25">
      <c r="A33" s="39" t="s">
        <v>84</v>
      </c>
      <c r="B33" s="40" t="s">
        <v>102</v>
      </c>
      <c r="C33" s="39" t="s">
        <v>16</v>
      </c>
      <c r="D33" s="41">
        <v>156</v>
      </c>
      <c r="E33" s="42">
        <v>11.58</v>
      </c>
      <c r="F33" s="42">
        <v>27.39</v>
      </c>
      <c r="G33" s="43">
        <f>E33+F33</f>
        <v>38.97</v>
      </c>
      <c r="H33" s="43">
        <f>TRUNC(D33 * E33, 2)</f>
        <v>1806.48</v>
      </c>
      <c r="I33" s="43">
        <f>J33 - H33</f>
        <v>4272.84</v>
      </c>
      <c r="J33" s="43">
        <f>TRUNC(D33 * G33, 2)</f>
        <v>6079.32</v>
      </c>
      <c r="K33" s="11"/>
      <c r="L33" s="11"/>
      <c r="M33" s="31"/>
      <c r="N33" s="11"/>
      <c r="O33" s="11"/>
      <c r="P33" s="11"/>
      <c r="Q33" s="11"/>
      <c r="R33" s="11"/>
      <c r="S33" s="11"/>
      <c r="T33" s="11"/>
      <c r="U33" s="11"/>
    </row>
    <row r="34" spans="1:21" s="6" customFormat="1" ht="48.75" customHeight="1" x14ac:dyDescent="0.25">
      <c r="A34" s="39" t="s">
        <v>85</v>
      </c>
      <c r="B34" s="40" t="s">
        <v>103</v>
      </c>
      <c r="C34" s="39" t="s">
        <v>16</v>
      </c>
      <c r="D34" s="41">
        <v>104</v>
      </c>
      <c r="E34" s="42">
        <v>8.19</v>
      </c>
      <c r="F34" s="42">
        <v>16.53</v>
      </c>
      <c r="G34" s="43">
        <f>E34+F34</f>
        <v>24.72</v>
      </c>
      <c r="H34" s="43">
        <f>TRUNC(D34 * E34, 2)</f>
        <v>851.76</v>
      </c>
      <c r="I34" s="43">
        <f>J34 - H34</f>
        <v>1719.1200000000001</v>
      </c>
      <c r="J34" s="43">
        <f>TRUNC(D34 * G34, 2)</f>
        <v>2570.88</v>
      </c>
      <c r="K34" s="11"/>
      <c r="L34" s="11"/>
      <c r="M34" s="31"/>
      <c r="N34" s="11"/>
      <c r="O34" s="11"/>
      <c r="P34" s="11"/>
      <c r="Q34" s="11"/>
      <c r="R34" s="11"/>
      <c r="S34" s="11"/>
      <c r="T34" s="11"/>
      <c r="U34" s="11"/>
    </row>
    <row r="35" spans="1:21" s="6" customFormat="1" ht="48.75" customHeight="1" x14ac:dyDescent="0.25">
      <c r="A35" s="39" t="s">
        <v>99</v>
      </c>
      <c r="B35" s="40" t="s">
        <v>104</v>
      </c>
      <c r="C35" s="39" t="s">
        <v>13</v>
      </c>
      <c r="D35" s="41">
        <v>13</v>
      </c>
      <c r="E35" s="42">
        <v>3.42</v>
      </c>
      <c r="F35" s="42">
        <v>34.380000000000003</v>
      </c>
      <c r="G35" s="43">
        <f>E35+F35</f>
        <v>37.800000000000004</v>
      </c>
      <c r="H35" s="43">
        <f>TRUNC(D35 * E35, 2)</f>
        <v>44.46</v>
      </c>
      <c r="I35" s="43">
        <f>J35 - H35</f>
        <v>446.94</v>
      </c>
      <c r="J35" s="43">
        <f>TRUNC(D35 * G35, 2)</f>
        <v>491.4</v>
      </c>
      <c r="K35" s="11"/>
      <c r="L35" s="11"/>
      <c r="M35" s="31"/>
      <c r="N35" s="11"/>
      <c r="O35" s="11"/>
      <c r="P35" s="11"/>
      <c r="Q35" s="11"/>
      <c r="R35" s="11"/>
      <c r="S35" s="11"/>
      <c r="T35" s="11"/>
      <c r="U35" s="11"/>
    </row>
    <row r="36" spans="1:21" s="6" customFormat="1" ht="48.75" customHeight="1" x14ac:dyDescent="0.25">
      <c r="A36" s="39" t="s">
        <v>100</v>
      </c>
      <c r="B36" s="40" t="s">
        <v>105</v>
      </c>
      <c r="C36" s="39" t="s">
        <v>13</v>
      </c>
      <c r="D36" s="41">
        <v>26</v>
      </c>
      <c r="E36" s="42">
        <v>4.8899999999999997</v>
      </c>
      <c r="F36" s="42">
        <v>48.49</v>
      </c>
      <c r="G36" s="43">
        <f>E36+F36</f>
        <v>53.38</v>
      </c>
      <c r="H36" s="43">
        <f>TRUNC(D36 * E36, 2)</f>
        <v>127.14</v>
      </c>
      <c r="I36" s="43">
        <f>J36 - H36</f>
        <v>1260.74</v>
      </c>
      <c r="J36" s="43">
        <f>TRUNC(D36 * G36, 2)</f>
        <v>1387.88</v>
      </c>
      <c r="K36" s="11"/>
      <c r="L36" s="11"/>
      <c r="M36" s="31"/>
      <c r="N36" s="11"/>
      <c r="O36" s="11"/>
      <c r="P36" s="11"/>
      <c r="Q36" s="11"/>
      <c r="R36" s="11"/>
      <c r="S36" s="11"/>
      <c r="T36" s="11"/>
      <c r="U36" s="11"/>
    </row>
    <row r="37" spans="1:21" s="6" customFormat="1" ht="48.75" customHeight="1" x14ac:dyDescent="0.25">
      <c r="A37" s="39" t="s">
        <v>101</v>
      </c>
      <c r="B37" s="40" t="s">
        <v>106</v>
      </c>
      <c r="C37" s="39" t="s">
        <v>13</v>
      </c>
      <c r="D37" s="41">
        <v>13</v>
      </c>
      <c r="E37" s="42">
        <v>11.09</v>
      </c>
      <c r="F37" s="42">
        <v>115.98</v>
      </c>
      <c r="G37" s="43">
        <f>E37+F37</f>
        <v>127.07000000000001</v>
      </c>
      <c r="H37" s="43">
        <f>TRUNC(D37 * E37, 2)</f>
        <v>144.16999999999999</v>
      </c>
      <c r="I37" s="43">
        <f>J37 - H37</f>
        <v>1507.74</v>
      </c>
      <c r="J37" s="43">
        <f>TRUNC(D37 * G37, 2)</f>
        <v>1651.91</v>
      </c>
      <c r="K37" s="11"/>
      <c r="L37" s="11"/>
      <c r="M37" s="31"/>
      <c r="N37" s="11"/>
      <c r="O37" s="11"/>
      <c r="P37" s="11"/>
      <c r="Q37" s="11"/>
      <c r="R37" s="11"/>
      <c r="S37" s="11"/>
      <c r="T37" s="11"/>
      <c r="U37" s="11"/>
    </row>
    <row r="38" spans="1:21" s="6" customFormat="1" x14ac:dyDescent="0.25">
      <c r="A38" s="39"/>
      <c r="B38" s="40"/>
      <c r="C38" s="39"/>
      <c r="D38" s="41"/>
      <c r="E38" s="134"/>
      <c r="F38" s="134"/>
      <c r="G38" s="43"/>
      <c r="H38" s="43"/>
      <c r="I38" s="43"/>
      <c r="J38" s="43"/>
      <c r="K38" s="11"/>
      <c r="L38" s="11"/>
      <c r="M38" s="30"/>
      <c r="N38" s="11"/>
      <c r="O38" s="11"/>
      <c r="P38" s="11"/>
      <c r="Q38" s="11"/>
      <c r="R38" s="11"/>
      <c r="S38" s="11"/>
      <c r="T38" s="11"/>
      <c r="U38" s="11"/>
    </row>
    <row r="39" spans="1:21" ht="20.100000000000001" customHeight="1" x14ac:dyDescent="0.25">
      <c r="A39" s="35">
        <v>6</v>
      </c>
      <c r="B39" s="36" t="s">
        <v>79</v>
      </c>
      <c r="C39" s="36"/>
      <c r="D39" s="44"/>
      <c r="E39" s="45"/>
      <c r="F39" s="45"/>
      <c r="G39" s="36"/>
      <c r="H39" s="36"/>
      <c r="I39" s="36"/>
      <c r="J39" s="38">
        <f>SUM(J40:J40)</f>
        <v>5678.08</v>
      </c>
      <c r="K39" s="9"/>
      <c r="L39" s="9"/>
      <c r="M39" s="32"/>
      <c r="N39" s="9"/>
      <c r="O39" s="9"/>
      <c r="P39" s="9"/>
      <c r="Q39" s="9"/>
      <c r="R39" s="9"/>
      <c r="S39" s="9"/>
      <c r="T39" s="9"/>
      <c r="U39" s="9"/>
    </row>
    <row r="40" spans="1:21" s="6" customFormat="1" ht="42" customHeight="1" x14ac:dyDescent="0.25">
      <c r="A40" s="39" t="s">
        <v>47</v>
      </c>
      <c r="B40" s="40" t="s">
        <v>22</v>
      </c>
      <c r="C40" s="39" t="s">
        <v>16</v>
      </c>
      <c r="D40" s="41">
        <v>128</v>
      </c>
      <c r="E40" s="42">
        <v>3.84</v>
      </c>
      <c r="F40" s="42">
        <v>40.520000000000003</v>
      </c>
      <c r="G40" s="43">
        <f t="shared" ref="G40" si="16">E40+F40</f>
        <v>44.36</v>
      </c>
      <c r="H40" s="43">
        <f t="shared" ref="H40" si="17">TRUNC(D40 * E40, 2)</f>
        <v>491.52</v>
      </c>
      <c r="I40" s="43">
        <f t="shared" ref="I40" si="18">J40 - H40</f>
        <v>5186.5599999999995</v>
      </c>
      <c r="J40" s="43">
        <f t="shared" ref="J40" si="19">TRUNC(D40 * G40, 2)</f>
        <v>5678.08</v>
      </c>
      <c r="K40" s="11"/>
      <c r="L40" s="11"/>
      <c r="M40" s="31"/>
      <c r="N40" s="11"/>
      <c r="O40" s="11"/>
      <c r="P40" s="11"/>
      <c r="Q40" s="11"/>
      <c r="R40" s="11"/>
      <c r="S40" s="11"/>
      <c r="T40" s="11"/>
      <c r="U40" s="11"/>
    </row>
    <row r="41" spans="1:21" s="6" customFormat="1" x14ac:dyDescent="0.25">
      <c r="A41" s="40"/>
      <c r="B41" s="40"/>
      <c r="C41" s="39"/>
      <c r="D41" s="46"/>
      <c r="E41" s="134"/>
      <c r="F41" s="134"/>
      <c r="G41" s="43"/>
      <c r="H41" s="43"/>
      <c r="I41" s="43"/>
      <c r="J41" s="43"/>
      <c r="K41" s="11"/>
      <c r="L41" s="11"/>
      <c r="M41" s="31"/>
      <c r="N41" s="11"/>
      <c r="O41" s="11"/>
      <c r="P41" s="11"/>
      <c r="Q41" s="11"/>
      <c r="R41" s="11"/>
      <c r="S41" s="11"/>
      <c r="T41" s="11"/>
      <c r="U41" s="11"/>
    </row>
    <row r="42" spans="1:21" ht="30" customHeight="1" x14ac:dyDescent="0.25">
      <c r="A42" s="47"/>
      <c r="B42" s="47"/>
      <c r="C42" s="47"/>
      <c r="D42" s="47"/>
      <c r="E42" s="47"/>
      <c r="F42" s="154" t="s">
        <v>73</v>
      </c>
      <c r="G42" s="154"/>
      <c r="H42" s="49">
        <f>SUM(H16:H41)</f>
        <v>88355.549999999988</v>
      </c>
      <c r="I42" s="49">
        <f>SUM(I16:I41)</f>
        <v>147665.97999999998</v>
      </c>
      <c r="J42" s="49">
        <f>J15+J19+J22+J27+J32+J39</f>
        <v>236021.53</v>
      </c>
      <c r="K42" s="9"/>
      <c r="L42" s="9"/>
      <c r="M42" s="33"/>
      <c r="N42" s="9"/>
      <c r="O42" s="9"/>
      <c r="P42" s="9"/>
      <c r="Q42" s="9"/>
      <c r="R42" s="9"/>
      <c r="S42" s="9"/>
      <c r="T42" s="9"/>
      <c r="U42" s="9"/>
    </row>
    <row r="43" spans="1:21" ht="40.5" customHeight="1" x14ac:dyDescent="0.25">
      <c r="A43" s="48"/>
      <c r="B43" s="48"/>
      <c r="C43" s="48"/>
      <c r="D43" s="48"/>
      <c r="E43" s="48"/>
      <c r="F43" s="48"/>
      <c r="G43" s="48"/>
      <c r="H43" s="50" t="s">
        <v>75</v>
      </c>
      <c r="I43" s="51" t="s">
        <v>6</v>
      </c>
      <c r="J43" s="51" t="s">
        <v>76</v>
      </c>
      <c r="K43" s="9"/>
      <c r="L43" s="9"/>
      <c r="M43" s="33"/>
      <c r="N43" s="9"/>
      <c r="O43" s="9"/>
      <c r="P43" s="9"/>
      <c r="Q43" s="9"/>
      <c r="R43" s="9"/>
      <c r="S43" s="9"/>
      <c r="T43" s="9"/>
      <c r="U43" s="9"/>
    </row>
    <row r="44" spans="1:21" x14ac:dyDescent="0.25">
      <c r="K44" s="9"/>
      <c r="L44" s="9"/>
      <c r="M44" s="33"/>
      <c r="N44" s="9"/>
      <c r="O44" s="9"/>
      <c r="P44" s="9"/>
      <c r="Q44" s="9"/>
      <c r="R44" s="9"/>
      <c r="S44" s="9"/>
      <c r="T44" s="9"/>
      <c r="U44" s="9"/>
    </row>
    <row r="45" spans="1:21" x14ac:dyDescent="0.25">
      <c r="A45" s="9"/>
      <c r="B45" s="136" t="s">
        <v>74</v>
      </c>
      <c r="C45" s="136"/>
      <c r="D45" s="136"/>
      <c r="E45" s="136"/>
      <c r="F45" s="136"/>
      <c r="G45" s="136"/>
      <c r="H45" s="136"/>
      <c r="I45" s="136"/>
      <c r="J45" s="9"/>
      <c r="K45" s="9"/>
      <c r="L45" s="9"/>
      <c r="M45" s="33"/>
      <c r="N45" s="9"/>
      <c r="O45" s="9"/>
      <c r="P45" s="9"/>
      <c r="Q45" s="9"/>
      <c r="R45" s="9"/>
      <c r="S45" s="9"/>
      <c r="T45" s="9"/>
      <c r="U45" s="9"/>
    </row>
    <row r="46" spans="1:21" x14ac:dyDescent="0.25">
      <c r="A46" s="9"/>
      <c r="B46" s="136"/>
      <c r="C46" s="136"/>
      <c r="D46" s="136"/>
      <c r="E46" s="136"/>
      <c r="F46" s="136"/>
      <c r="G46" s="136"/>
      <c r="H46" s="136"/>
      <c r="I46" s="136"/>
      <c r="J46" s="9"/>
      <c r="K46" s="9"/>
      <c r="L46" s="9"/>
      <c r="M46" s="33"/>
      <c r="N46" s="9"/>
      <c r="O46" s="9"/>
      <c r="P46" s="9"/>
      <c r="Q46" s="9"/>
      <c r="R46" s="9"/>
      <c r="S46" s="9"/>
      <c r="T46" s="9"/>
      <c r="U46" s="9"/>
    </row>
    <row r="47" spans="1:21" x14ac:dyDescent="0.25">
      <c r="A47" s="9"/>
      <c r="B47" s="13"/>
      <c r="C47" s="13"/>
      <c r="D47" s="13"/>
      <c r="E47" s="13"/>
      <c r="F47" s="13"/>
      <c r="G47" s="9"/>
      <c r="H47" s="9"/>
      <c r="I47" s="9"/>
      <c r="J47" s="9"/>
      <c r="K47" s="9"/>
      <c r="L47" s="9"/>
      <c r="M47" s="33"/>
      <c r="N47" s="9"/>
      <c r="O47" s="9"/>
      <c r="P47" s="9"/>
      <c r="Q47" s="9"/>
      <c r="R47" s="9"/>
      <c r="S47" s="9"/>
      <c r="T47" s="9"/>
      <c r="U47" s="9"/>
    </row>
    <row r="48" spans="1:21" x14ac:dyDescent="0.25">
      <c r="A48" s="9"/>
      <c r="B48" s="13"/>
      <c r="C48" s="13"/>
      <c r="D48" s="13"/>
      <c r="E48" s="13"/>
      <c r="F48" s="13"/>
      <c r="G48" s="9"/>
      <c r="H48" s="9"/>
      <c r="I48" s="9"/>
      <c r="J48" s="9"/>
      <c r="K48" s="9"/>
      <c r="L48" s="9"/>
      <c r="M48" s="33"/>
      <c r="N48" s="9"/>
      <c r="O48" s="9"/>
      <c r="P48" s="9"/>
      <c r="Q48" s="9"/>
      <c r="R48" s="9"/>
      <c r="S48" s="9"/>
      <c r="T48" s="9"/>
      <c r="U48" s="9"/>
    </row>
    <row r="49" spans="11:21" x14ac:dyDescent="0.25">
      <c r="K49" s="9"/>
      <c r="L49" s="9"/>
      <c r="M49" s="33"/>
      <c r="N49" s="9"/>
      <c r="O49" s="9"/>
      <c r="P49" s="9"/>
      <c r="Q49" s="9"/>
      <c r="R49" s="9"/>
      <c r="S49" s="9"/>
      <c r="T49" s="9"/>
      <c r="U49" s="9"/>
    </row>
    <row r="50" spans="11:21" x14ac:dyDescent="0.25">
      <c r="K50" s="9"/>
      <c r="L50" s="9"/>
      <c r="M50" s="33"/>
      <c r="N50" s="9"/>
      <c r="O50" s="9"/>
      <c r="P50" s="9"/>
      <c r="Q50" s="9"/>
      <c r="R50" s="9"/>
      <c r="S50" s="9"/>
      <c r="T50" s="9"/>
      <c r="U50" s="9"/>
    </row>
    <row r="51" spans="11:21" x14ac:dyDescent="0.25">
      <c r="K51" s="9"/>
      <c r="L51" s="9"/>
      <c r="M51" s="33"/>
      <c r="N51" s="9"/>
      <c r="O51" s="9"/>
      <c r="P51" s="9"/>
      <c r="Q51" s="9"/>
      <c r="R51" s="9"/>
      <c r="S51" s="9"/>
      <c r="T51" s="9"/>
      <c r="U51" s="9"/>
    </row>
    <row r="52" spans="11:21" x14ac:dyDescent="0.25">
      <c r="K52" s="9"/>
      <c r="L52" s="9"/>
      <c r="M52" s="33"/>
      <c r="N52" s="9"/>
      <c r="O52" s="9"/>
      <c r="P52" s="9"/>
      <c r="Q52" s="9"/>
      <c r="R52" s="9"/>
      <c r="S52" s="9"/>
      <c r="T52" s="9"/>
      <c r="U52" s="9"/>
    </row>
    <row r="53" spans="11:21" x14ac:dyDescent="0.25">
      <c r="K53" s="9"/>
      <c r="L53" s="9"/>
      <c r="M53" s="33"/>
      <c r="N53" s="9"/>
      <c r="O53" s="9"/>
      <c r="P53" s="9"/>
      <c r="Q53" s="9"/>
      <c r="R53" s="9"/>
      <c r="S53" s="9"/>
      <c r="T53" s="9"/>
      <c r="U53" s="9"/>
    </row>
    <row r="54" spans="11:21" x14ac:dyDescent="0.25">
      <c r="K54" s="9"/>
      <c r="L54" s="9"/>
      <c r="M54" s="33"/>
      <c r="N54" s="9"/>
      <c r="O54" s="9"/>
      <c r="P54" s="9"/>
      <c r="Q54" s="9"/>
      <c r="R54" s="9"/>
      <c r="S54" s="9"/>
      <c r="T54" s="9"/>
      <c r="U54" s="9"/>
    </row>
    <row r="55" spans="11:21" x14ac:dyDescent="0.25">
      <c r="K55" s="9"/>
      <c r="L55" s="9"/>
      <c r="M55" s="33"/>
      <c r="N55" s="9"/>
      <c r="O55" s="9"/>
      <c r="P55" s="9"/>
      <c r="Q55" s="9"/>
      <c r="R55" s="9"/>
      <c r="S55" s="9"/>
      <c r="T55" s="9"/>
      <c r="U55" s="9"/>
    </row>
    <row r="56" spans="11:21" x14ac:dyDescent="0.25">
      <c r="K56" s="9"/>
      <c r="L56" s="9"/>
      <c r="M56" s="33"/>
      <c r="N56" s="9"/>
      <c r="O56" s="9"/>
      <c r="P56" s="9"/>
      <c r="Q56" s="9"/>
      <c r="R56" s="9"/>
      <c r="S56" s="9"/>
      <c r="T56" s="9"/>
      <c r="U56" s="9"/>
    </row>
    <row r="57" spans="11:21" x14ac:dyDescent="0.25">
      <c r="K57" s="9"/>
      <c r="L57" s="9"/>
      <c r="M57" s="33"/>
      <c r="N57" s="9"/>
      <c r="O57" s="9"/>
      <c r="P57" s="9"/>
      <c r="Q57" s="9"/>
      <c r="R57" s="9"/>
      <c r="S57" s="9"/>
      <c r="T57" s="9"/>
      <c r="U57" s="9"/>
    </row>
    <row r="58" spans="11:21" x14ac:dyDescent="0.25">
      <c r="K58" s="9"/>
      <c r="L58" s="9"/>
      <c r="M58" s="33"/>
      <c r="N58" s="9"/>
      <c r="O58" s="9"/>
      <c r="P58" s="9"/>
      <c r="Q58" s="9"/>
      <c r="R58" s="9"/>
      <c r="S58" s="9"/>
      <c r="T58" s="9"/>
      <c r="U58" s="9"/>
    </row>
    <row r="59" spans="11:21" x14ac:dyDescent="0.25">
      <c r="K59" s="9"/>
      <c r="L59" s="9"/>
      <c r="M59" s="33"/>
      <c r="N59" s="9"/>
      <c r="O59" s="9"/>
      <c r="P59" s="9"/>
      <c r="Q59" s="9"/>
      <c r="R59" s="9"/>
      <c r="S59" s="9"/>
      <c r="T59" s="9"/>
      <c r="U59" s="9"/>
    </row>
    <row r="60" spans="11:21" x14ac:dyDescent="0.25">
      <c r="K60" s="9"/>
      <c r="L60" s="9"/>
      <c r="M60" s="33"/>
      <c r="N60" s="9"/>
      <c r="O60" s="9"/>
      <c r="P60" s="9"/>
      <c r="Q60" s="9"/>
      <c r="R60" s="9"/>
      <c r="S60" s="9"/>
      <c r="T60" s="9"/>
      <c r="U60" s="9"/>
    </row>
    <row r="61" spans="11:21" x14ac:dyDescent="0.25">
      <c r="K61" s="9"/>
      <c r="L61" s="9"/>
      <c r="M61" s="33"/>
      <c r="N61" s="9"/>
      <c r="O61" s="9"/>
      <c r="P61" s="9"/>
      <c r="Q61" s="9"/>
      <c r="R61" s="9"/>
      <c r="S61" s="9"/>
      <c r="T61" s="9"/>
      <c r="U61" s="9"/>
    </row>
    <row r="62" spans="11:21" x14ac:dyDescent="0.25">
      <c r="K62" s="9"/>
      <c r="L62" s="9"/>
      <c r="M62" s="33"/>
      <c r="N62" s="9"/>
      <c r="O62" s="9"/>
      <c r="P62" s="9"/>
      <c r="Q62" s="9"/>
      <c r="R62" s="9"/>
      <c r="S62" s="9"/>
      <c r="T62" s="9"/>
      <c r="U62" s="9"/>
    </row>
    <row r="63" spans="11:21" x14ac:dyDescent="0.25">
      <c r="K63" s="9"/>
      <c r="L63" s="9"/>
      <c r="M63" s="33"/>
      <c r="N63" s="9"/>
      <c r="O63" s="9"/>
      <c r="P63" s="9"/>
      <c r="Q63" s="9"/>
      <c r="R63" s="9"/>
      <c r="S63" s="9"/>
      <c r="T63" s="9"/>
      <c r="U63" s="9"/>
    </row>
    <row r="64" spans="11:21" x14ac:dyDescent="0.25">
      <c r="K64" s="9"/>
      <c r="L64" s="9"/>
      <c r="M64" s="33"/>
      <c r="N64" s="9"/>
      <c r="O64" s="9"/>
      <c r="P64" s="9"/>
      <c r="Q64" s="9"/>
      <c r="R64" s="9"/>
      <c r="S64" s="9"/>
      <c r="T64" s="9"/>
      <c r="U64" s="9"/>
    </row>
    <row r="65" spans="11:21" x14ac:dyDescent="0.25">
      <c r="K65" s="9"/>
      <c r="L65" s="9"/>
      <c r="M65" s="33"/>
      <c r="N65" s="9"/>
      <c r="O65" s="9"/>
      <c r="P65" s="9"/>
      <c r="Q65" s="9"/>
      <c r="R65" s="9"/>
      <c r="S65" s="9"/>
      <c r="T65" s="9"/>
      <c r="U65" s="9"/>
    </row>
    <row r="66" spans="11:21" x14ac:dyDescent="0.25">
      <c r="K66" s="9"/>
      <c r="L66" s="9"/>
      <c r="M66" s="33"/>
      <c r="N66" s="9"/>
      <c r="O66" s="9"/>
      <c r="P66" s="9"/>
      <c r="Q66" s="9"/>
      <c r="R66" s="9"/>
      <c r="S66" s="9"/>
      <c r="T66" s="9"/>
      <c r="U66" s="9"/>
    </row>
    <row r="67" spans="11:21" x14ac:dyDescent="0.25">
      <c r="K67" s="9"/>
      <c r="L67" s="9"/>
      <c r="M67" s="33"/>
      <c r="N67" s="9"/>
      <c r="O67" s="9"/>
      <c r="P67" s="9"/>
      <c r="Q67" s="9"/>
      <c r="R67" s="9"/>
      <c r="S67" s="9"/>
      <c r="T67" s="9"/>
      <c r="U67" s="9"/>
    </row>
    <row r="68" spans="11:21" x14ac:dyDescent="0.25">
      <c r="K68" s="9"/>
      <c r="L68" s="9"/>
      <c r="M68" s="10"/>
      <c r="N68" s="9"/>
      <c r="O68" s="9"/>
      <c r="P68" s="9"/>
      <c r="Q68" s="9"/>
      <c r="R68" s="9"/>
      <c r="S68" s="9"/>
      <c r="T68" s="9"/>
      <c r="U68" s="9"/>
    </row>
    <row r="69" spans="11:21" x14ac:dyDescent="0.25">
      <c r="K69" s="9"/>
      <c r="L69" s="9"/>
      <c r="M69" s="10"/>
      <c r="N69" s="9"/>
      <c r="O69" s="9"/>
      <c r="P69" s="9"/>
      <c r="Q69" s="9"/>
      <c r="R69" s="9"/>
      <c r="S69" s="9"/>
      <c r="T69" s="9"/>
      <c r="U69" s="9"/>
    </row>
    <row r="70" spans="11:21" x14ac:dyDescent="0.25">
      <c r="K70" s="9"/>
      <c r="L70" s="9"/>
      <c r="M70" s="10"/>
      <c r="N70" s="9"/>
      <c r="O70" s="9"/>
      <c r="P70" s="9"/>
      <c r="Q70" s="9"/>
      <c r="R70" s="9"/>
      <c r="S70" s="9"/>
      <c r="T70" s="9"/>
      <c r="U70" s="9"/>
    </row>
    <row r="71" spans="11:21" x14ac:dyDescent="0.25">
      <c r="K71" s="9"/>
      <c r="L71" s="9"/>
      <c r="M71" s="10"/>
      <c r="N71" s="9"/>
      <c r="O71" s="9"/>
      <c r="P71" s="9"/>
      <c r="Q71" s="9"/>
      <c r="R71" s="9"/>
      <c r="S71" s="9"/>
      <c r="T71" s="9"/>
      <c r="U71" s="9"/>
    </row>
    <row r="72" spans="11:21" x14ac:dyDescent="0.25">
      <c r="K72" s="9"/>
      <c r="L72" s="9"/>
      <c r="M72" s="10"/>
      <c r="N72" s="9"/>
      <c r="O72" s="9"/>
      <c r="P72" s="9"/>
      <c r="Q72" s="9"/>
      <c r="R72" s="9"/>
      <c r="S72" s="9"/>
      <c r="T72" s="9"/>
      <c r="U72" s="9"/>
    </row>
    <row r="73" spans="11:21" x14ac:dyDescent="0.25">
      <c r="K73" s="9"/>
      <c r="L73" s="9"/>
      <c r="M73" s="10"/>
      <c r="N73" s="9"/>
      <c r="O73" s="9"/>
      <c r="P73" s="9"/>
      <c r="Q73" s="9"/>
      <c r="R73" s="9"/>
      <c r="S73" s="9"/>
      <c r="T73" s="9"/>
      <c r="U73" s="9"/>
    </row>
    <row r="74" spans="11:21" x14ac:dyDescent="0.25">
      <c r="K74" s="9"/>
      <c r="L74" s="9"/>
      <c r="M74" s="10"/>
      <c r="N74" s="9"/>
      <c r="O74" s="9"/>
      <c r="P74" s="9"/>
      <c r="Q74" s="9"/>
      <c r="R74" s="9"/>
      <c r="S74" s="9"/>
      <c r="T74" s="9"/>
      <c r="U74" s="9"/>
    </row>
    <row r="75" spans="11:21" x14ac:dyDescent="0.25">
      <c r="K75" s="9"/>
      <c r="L75" s="9"/>
      <c r="M75" s="10"/>
      <c r="N75" s="9"/>
      <c r="O75" s="9"/>
      <c r="P75" s="9"/>
      <c r="Q75" s="9"/>
      <c r="R75" s="9"/>
      <c r="S75" s="9"/>
      <c r="T75" s="9"/>
      <c r="U75" s="9"/>
    </row>
    <row r="76" spans="11:21" x14ac:dyDescent="0.25">
      <c r="K76" s="9"/>
      <c r="L76" s="9"/>
      <c r="M76" s="10"/>
      <c r="N76" s="9"/>
      <c r="O76" s="9"/>
      <c r="P76" s="9"/>
      <c r="Q76" s="9"/>
      <c r="R76" s="9"/>
      <c r="S76" s="9"/>
      <c r="T76" s="9"/>
      <c r="U76" s="9"/>
    </row>
    <row r="77" spans="11:21" x14ac:dyDescent="0.25">
      <c r="K77" s="9"/>
      <c r="L77" s="9"/>
      <c r="M77" s="10"/>
      <c r="N77" s="9"/>
      <c r="O77" s="9"/>
      <c r="P77" s="9"/>
      <c r="Q77" s="9"/>
      <c r="R77" s="9"/>
      <c r="S77" s="9"/>
      <c r="T77" s="9"/>
      <c r="U77" s="9"/>
    </row>
    <row r="78" spans="11:21" x14ac:dyDescent="0.25">
      <c r="K78" s="9"/>
      <c r="L78" s="9"/>
      <c r="M78" s="10"/>
      <c r="N78" s="9"/>
      <c r="O78" s="9"/>
      <c r="P78" s="9"/>
      <c r="Q78" s="9"/>
      <c r="R78" s="9"/>
      <c r="S78" s="9"/>
      <c r="T78" s="9"/>
      <c r="U78" s="9"/>
    </row>
    <row r="79" spans="11:21" x14ac:dyDescent="0.25">
      <c r="K79" s="9"/>
      <c r="L79" s="9"/>
      <c r="M79" s="10"/>
      <c r="N79" s="9"/>
      <c r="O79" s="9"/>
      <c r="P79" s="9"/>
      <c r="Q79" s="9"/>
      <c r="R79" s="9"/>
      <c r="S79" s="9"/>
      <c r="T79" s="9"/>
      <c r="U79" s="9"/>
    </row>
    <row r="80" spans="11:21" x14ac:dyDescent="0.25">
      <c r="K80" s="9"/>
      <c r="L80" s="9"/>
      <c r="M80" s="10"/>
      <c r="N80" s="9"/>
      <c r="O80" s="9"/>
      <c r="P80" s="9"/>
      <c r="Q80" s="9"/>
      <c r="R80" s="9"/>
      <c r="S80" s="9"/>
      <c r="T80" s="9"/>
      <c r="U80" s="9"/>
    </row>
    <row r="81" spans="11:21" x14ac:dyDescent="0.25">
      <c r="K81" s="9"/>
      <c r="L81" s="9"/>
      <c r="M81" s="10"/>
      <c r="N81" s="9"/>
      <c r="O81" s="9"/>
      <c r="P81" s="9"/>
      <c r="Q81" s="9"/>
      <c r="R81" s="9"/>
      <c r="S81" s="9"/>
      <c r="T81" s="9"/>
      <c r="U81" s="9"/>
    </row>
    <row r="82" spans="11:21" x14ac:dyDescent="0.25">
      <c r="K82" s="9"/>
      <c r="L82" s="9"/>
      <c r="M82" s="10"/>
      <c r="N82" s="9"/>
      <c r="O82" s="9"/>
      <c r="P82" s="9"/>
      <c r="Q82" s="9"/>
      <c r="R82" s="9"/>
      <c r="S82" s="9"/>
      <c r="T82" s="9"/>
      <c r="U82" s="9"/>
    </row>
    <row r="83" spans="11:21" x14ac:dyDescent="0.25">
      <c r="K83" s="9"/>
      <c r="L83" s="9"/>
      <c r="M83" s="10"/>
      <c r="N83" s="9"/>
      <c r="O83" s="9"/>
      <c r="P83" s="9"/>
      <c r="Q83" s="9"/>
      <c r="R83" s="9"/>
      <c r="S83" s="9"/>
      <c r="T83" s="9"/>
      <c r="U83" s="9"/>
    </row>
    <row r="84" spans="11:21" x14ac:dyDescent="0.25">
      <c r="K84" s="9"/>
      <c r="L84" s="9"/>
      <c r="M84" s="10"/>
      <c r="N84" s="9"/>
      <c r="O84" s="9"/>
      <c r="P84" s="9"/>
      <c r="Q84" s="9"/>
      <c r="R84" s="9"/>
      <c r="S84" s="9"/>
      <c r="T84" s="9"/>
      <c r="U84" s="9"/>
    </row>
  </sheetData>
  <sheetProtection algorithmName="SHA-512" hashValue="8h8/MFoHrK5Q0UwCQS0u9B11J1bucAhtoDnpiEhXFfpuMxr9W8Ve6G6L+e7F8V3+KEUlKOADnL6BBpXmv3bC0Q==" saltValue="IMyQwGnFrWo+EhS0Uw4UPw==" spinCount="100000" sheet="1" objects="1" scenarios="1"/>
  <mergeCells count="24">
    <mergeCell ref="G10:H10"/>
    <mergeCell ref="I9:J9"/>
    <mergeCell ref="I10:J10"/>
    <mergeCell ref="G8:H8"/>
    <mergeCell ref="Q3:R3"/>
    <mergeCell ref="Q4:R4"/>
    <mergeCell ref="I2:J5"/>
    <mergeCell ref="G9:H9"/>
    <mergeCell ref="C1:D1"/>
    <mergeCell ref="B45:I46"/>
    <mergeCell ref="F2:G3"/>
    <mergeCell ref="C2:E3"/>
    <mergeCell ref="Q5:R5"/>
    <mergeCell ref="A12:J12"/>
    <mergeCell ref="A13:A14"/>
    <mergeCell ref="B13:B14"/>
    <mergeCell ref="C13:C14"/>
    <mergeCell ref="D13:D14"/>
    <mergeCell ref="E13:G13"/>
    <mergeCell ref="H13:J13"/>
    <mergeCell ref="M13:M14"/>
    <mergeCell ref="I8:J8"/>
    <mergeCell ref="B1:B4"/>
    <mergeCell ref="F42:G42"/>
  </mergeCells>
  <phoneticPr fontId="22" type="noConversion"/>
  <pageMargins left="0.51181102362204722" right="0.51181102362204722" top="0.98425196850393704" bottom="0.98425196850393704" header="0.51181102362204722" footer="0.51181102362204722"/>
  <pageSetup paperSize="9" scale="54" fitToHeight="0" orientation="portrait" r:id="rId1"/>
  <headerFooter>
    <oddHeader xml:space="preserve">&amp;L &amp;C </oddHeader>
    <oddFooter>&amp;L &amp;C&amp;10&amp;P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5B081-256E-4CB6-8B3D-5F3C207A7E80}">
  <sheetPr>
    <pageSetUpPr fitToPage="1"/>
  </sheetPr>
  <dimension ref="A1:P43"/>
  <sheetViews>
    <sheetView showOutlineSymbols="0" view="pageBreakPreview" zoomScale="85" zoomScaleNormal="100" zoomScaleSheetLayoutView="85" workbookViewId="0">
      <selection activeCell="L11" sqref="L11"/>
    </sheetView>
  </sheetViews>
  <sheetFormatPr defaultColWidth="9" defaultRowHeight="13.8" x14ac:dyDescent="0.25"/>
  <cols>
    <col min="1" max="1" width="10.5" style="16" customWidth="1"/>
    <col min="2" max="2" width="45.69921875" style="16" customWidth="1"/>
    <col min="3" max="3" width="17" style="16" customWidth="1"/>
    <col min="4" max="9" width="12" style="16" bestFit="1" customWidth="1"/>
    <col min="10" max="12" width="12" style="16" customWidth="1"/>
    <col min="13" max="13" width="15.8984375" style="16" customWidth="1"/>
    <col min="14" max="33" width="12" style="16" bestFit="1" customWidth="1"/>
    <col min="34" max="16384" width="9" style="16"/>
  </cols>
  <sheetData>
    <row r="1" spans="1:16" ht="15" customHeight="1" x14ac:dyDescent="0.25">
      <c r="A1" s="53"/>
      <c r="B1" s="191" t="s">
        <v>109</v>
      </c>
      <c r="C1" s="191"/>
      <c r="D1" s="192"/>
      <c r="E1" s="192"/>
      <c r="F1" s="54"/>
      <c r="G1" s="53"/>
      <c r="H1" s="192"/>
      <c r="I1" s="192"/>
      <c r="J1" s="54"/>
      <c r="K1" s="54"/>
      <c r="L1" s="54"/>
      <c r="N1" s="54"/>
      <c r="O1" s="54"/>
      <c r="P1" s="54"/>
    </row>
    <row r="2" spans="1:16" ht="92.25" customHeight="1" x14ac:dyDescent="0.25">
      <c r="A2" s="26"/>
      <c r="B2" s="191"/>
      <c r="C2" s="191"/>
      <c r="D2" s="55"/>
      <c r="E2" s="56" t="s">
        <v>0</v>
      </c>
      <c r="F2" s="56"/>
      <c r="G2" s="57" t="s">
        <v>23</v>
      </c>
      <c r="H2" s="58"/>
      <c r="I2" s="59"/>
      <c r="J2" s="58"/>
      <c r="K2" s="60"/>
      <c r="L2" s="60"/>
      <c r="N2" s="55"/>
      <c r="O2" s="55"/>
      <c r="P2" s="55"/>
    </row>
    <row r="3" spans="1:16" ht="20.25" customHeight="1" x14ac:dyDescent="0.25">
      <c r="A3" s="17" t="s">
        <v>24</v>
      </c>
      <c r="B3" s="169"/>
      <c r="C3" s="170"/>
      <c r="E3" s="171" t="s">
        <v>108</v>
      </c>
      <c r="F3" s="171"/>
      <c r="G3" s="158" t="s">
        <v>107</v>
      </c>
      <c r="H3" s="165"/>
      <c r="I3" s="159"/>
      <c r="J3" s="58"/>
      <c r="K3" s="164"/>
      <c r="L3" s="164"/>
    </row>
    <row r="4" spans="1:16" ht="20.25" customHeight="1" x14ac:dyDescent="0.25">
      <c r="A4" s="17" t="s">
        <v>25</v>
      </c>
      <c r="B4" s="173"/>
      <c r="C4" s="174"/>
      <c r="D4" s="25"/>
      <c r="E4" s="172"/>
      <c r="F4" s="172"/>
      <c r="G4" s="162"/>
      <c r="H4" s="166"/>
      <c r="I4" s="163"/>
      <c r="J4" s="58"/>
      <c r="K4" s="164"/>
      <c r="L4" s="164"/>
    </row>
    <row r="5" spans="1:16" ht="20.25" customHeight="1" x14ac:dyDescent="0.25">
      <c r="A5" s="17" t="s">
        <v>26</v>
      </c>
      <c r="B5" s="173"/>
      <c r="C5" s="174"/>
      <c r="D5" s="25"/>
      <c r="E5" s="61"/>
      <c r="F5" s="61"/>
      <c r="G5" s="62"/>
      <c r="H5" s="62"/>
      <c r="I5" s="58"/>
      <c r="J5" s="58"/>
      <c r="K5" s="164"/>
      <c r="L5" s="164"/>
    </row>
    <row r="6" spans="1:16" ht="20.25" customHeight="1" x14ac:dyDescent="0.25">
      <c r="A6" s="17" t="s">
        <v>27</v>
      </c>
      <c r="B6" s="173"/>
      <c r="C6" s="174"/>
      <c r="D6" s="25"/>
      <c r="E6" s="61"/>
      <c r="F6" s="61"/>
      <c r="G6" s="63"/>
      <c r="H6" s="63"/>
      <c r="I6" s="58"/>
      <c r="J6" s="58"/>
      <c r="K6" s="164"/>
      <c r="L6" s="164"/>
    </row>
    <row r="7" spans="1:16" ht="20.25" customHeight="1" x14ac:dyDescent="0.25">
      <c r="A7" s="17" t="s">
        <v>28</v>
      </c>
      <c r="B7" s="195"/>
      <c r="C7" s="196"/>
      <c r="D7" s="25"/>
      <c r="E7" s="26"/>
      <c r="F7" s="26"/>
      <c r="G7" s="26"/>
      <c r="H7" s="26"/>
      <c r="I7" s="26"/>
      <c r="J7" s="26"/>
    </row>
    <row r="8" spans="1:16" x14ac:dyDescent="0.25">
      <c r="A8" s="26"/>
      <c r="B8" s="26"/>
      <c r="C8" s="26"/>
      <c r="D8" s="193"/>
      <c r="E8" s="194"/>
      <c r="F8" s="26"/>
      <c r="G8" s="26"/>
      <c r="H8" s="194"/>
      <c r="I8" s="194"/>
      <c r="J8" s="26"/>
      <c r="K8" s="26"/>
      <c r="L8" s="26"/>
    </row>
    <row r="9" spans="1:16" ht="26.25" customHeight="1" x14ac:dyDescent="0.25">
      <c r="A9" s="184" t="s">
        <v>58</v>
      </c>
      <c r="B9" s="185"/>
      <c r="C9" s="185"/>
      <c r="D9" s="185"/>
      <c r="E9" s="185"/>
      <c r="F9" s="185"/>
      <c r="G9" s="185"/>
      <c r="H9" s="186"/>
      <c r="I9" s="64"/>
      <c r="J9" s="65"/>
      <c r="K9" s="65"/>
      <c r="L9" s="65"/>
      <c r="M9" s="65"/>
    </row>
    <row r="10" spans="1:16" s="58" customFormat="1" ht="41.4" x14ac:dyDescent="0.25">
      <c r="A10" s="187" t="s">
        <v>1</v>
      </c>
      <c r="B10" s="187" t="s">
        <v>2</v>
      </c>
      <c r="C10" s="187" t="s">
        <v>59</v>
      </c>
      <c r="D10" s="66" t="s">
        <v>60</v>
      </c>
      <c r="E10" s="66" t="s">
        <v>110</v>
      </c>
      <c r="F10" s="66" t="s">
        <v>111</v>
      </c>
      <c r="G10" s="66" t="s">
        <v>112</v>
      </c>
      <c r="H10" s="66" t="s">
        <v>61</v>
      </c>
      <c r="I10" s="67"/>
      <c r="J10" s="68"/>
      <c r="K10" s="68"/>
      <c r="L10" s="68"/>
    </row>
    <row r="11" spans="1:16" s="58" customFormat="1" ht="47.25" customHeight="1" x14ac:dyDescent="0.25">
      <c r="A11" s="187"/>
      <c r="B11" s="187"/>
      <c r="C11" s="187"/>
      <c r="D11" s="69" t="s">
        <v>62</v>
      </c>
      <c r="E11" s="70" t="s">
        <v>113</v>
      </c>
      <c r="F11" s="70" t="s">
        <v>114</v>
      </c>
      <c r="G11" s="70" t="s">
        <v>115</v>
      </c>
      <c r="H11" s="70" t="s">
        <v>71</v>
      </c>
      <c r="I11" s="67"/>
      <c r="J11" s="68"/>
      <c r="K11" s="68"/>
      <c r="L11" s="68"/>
    </row>
    <row r="12" spans="1:16" s="58" customFormat="1" ht="20.25" customHeight="1" x14ac:dyDescent="0.25">
      <c r="A12" s="188"/>
      <c r="B12" s="188"/>
      <c r="C12" s="188"/>
      <c r="D12" s="71" t="s">
        <v>63</v>
      </c>
      <c r="E12" s="72" t="s">
        <v>63</v>
      </c>
      <c r="F12" s="72" t="s">
        <v>63</v>
      </c>
      <c r="G12" s="72" t="s">
        <v>63</v>
      </c>
      <c r="H12" s="72" t="s">
        <v>63</v>
      </c>
      <c r="I12" s="67"/>
      <c r="J12" s="68"/>
      <c r="K12" s="68"/>
      <c r="L12" s="68"/>
    </row>
    <row r="13" spans="1:16" ht="19.5" customHeight="1" x14ac:dyDescent="0.25">
      <c r="A13" s="189" t="s">
        <v>7</v>
      </c>
      <c r="B13" s="190" t="s">
        <v>8</v>
      </c>
      <c r="C13" s="73">
        <f>SUM(D13:G13)</f>
        <v>1</v>
      </c>
      <c r="D13" s="4">
        <v>0.25</v>
      </c>
      <c r="E13" s="4">
        <v>0.25</v>
      </c>
      <c r="F13" s="4">
        <v>0.25</v>
      </c>
      <c r="G13" s="4">
        <v>0.25</v>
      </c>
      <c r="H13" s="73">
        <v>0.05</v>
      </c>
      <c r="I13" s="67"/>
      <c r="J13" s="68"/>
      <c r="K13" s="68"/>
      <c r="L13" s="68"/>
    </row>
    <row r="14" spans="1:16" ht="19.5" customHeight="1" x14ac:dyDescent="0.25">
      <c r="A14" s="182"/>
      <c r="B14" s="183"/>
      <c r="C14" s="74">
        <f>'Orçamento Licitantes'!$J$15</f>
        <v>26387</v>
      </c>
      <c r="D14" s="75">
        <f t="shared" ref="D14:G14" si="0">$C$14*D13</f>
        <v>6596.75</v>
      </c>
      <c r="E14" s="75">
        <f t="shared" si="0"/>
        <v>6596.75</v>
      </c>
      <c r="F14" s="75">
        <f t="shared" si="0"/>
        <v>6596.75</v>
      </c>
      <c r="G14" s="75">
        <f t="shared" si="0"/>
        <v>6596.75</v>
      </c>
      <c r="H14" s="75">
        <f>C14*5/100</f>
        <v>1319.35</v>
      </c>
      <c r="I14" s="67"/>
      <c r="J14" s="76"/>
      <c r="K14" s="68"/>
      <c r="L14" s="68"/>
    </row>
    <row r="15" spans="1:16" ht="19.5" customHeight="1" x14ac:dyDescent="0.25">
      <c r="A15" s="182" t="s">
        <v>14</v>
      </c>
      <c r="B15" s="183" t="s">
        <v>86</v>
      </c>
      <c r="C15" s="73">
        <f>SUM(D15:G15)</f>
        <v>1</v>
      </c>
      <c r="D15" s="4">
        <v>0.25</v>
      </c>
      <c r="E15" s="4">
        <v>0.25</v>
      </c>
      <c r="F15" s="4">
        <v>0.25</v>
      </c>
      <c r="G15" s="4">
        <v>0.25</v>
      </c>
      <c r="H15" s="73">
        <v>0.05</v>
      </c>
      <c r="I15" s="67"/>
      <c r="J15" s="68"/>
      <c r="K15" s="68"/>
      <c r="L15" s="68"/>
    </row>
    <row r="16" spans="1:16" ht="19.5" customHeight="1" x14ac:dyDescent="0.25">
      <c r="A16" s="182"/>
      <c r="B16" s="183"/>
      <c r="C16" s="74">
        <f>'Orçamento Licitantes'!$J$19</f>
        <v>39007.69</v>
      </c>
      <c r="D16" s="75">
        <f t="shared" ref="D16:G16" si="1">$C$16*D15</f>
        <v>9751.9225000000006</v>
      </c>
      <c r="E16" s="75">
        <f t="shared" si="1"/>
        <v>9751.9225000000006</v>
      </c>
      <c r="F16" s="75">
        <f t="shared" si="1"/>
        <v>9751.9225000000006</v>
      </c>
      <c r="G16" s="75">
        <f t="shared" si="1"/>
        <v>9751.9225000000006</v>
      </c>
      <c r="H16" s="75">
        <f>C16*5/100</f>
        <v>1950.3845000000001</v>
      </c>
      <c r="I16" s="67"/>
      <c r="J16" s="76"/>
      <c r="K16" s="68"/>
      <c r="L16" s="68"/>
    </row>
    <row r="17" spans="1:15" ht="19.5" customHeight="1" x14ac:dyDescent="0.25">
      <c r="A17" s="182" t="s">
        <v>17</v>
      </c>
      <c r="B17" s="183" t="s">
        <v>116</v>
      </c>
      <c r="C17" s="73">
        <f>SUM(D17:G17)</f>
        <v>1</v>
      </c>
      <c r="D17" s="4">
        <v>0.25</v>
      </c>
      <c r="E17" s="4">
        <v>0.25</v>
      </c>
      <c r="F17" s="4">
        <v>0.25</v>
      </c>
      <c r="G17" s="4">
        <v>0.25</v>
      </c>
      <c r="H17" s="73">
        <v>0.05</v>
      </c>
      <c r="I17" s="67"/>
      <c r="J17" s="68"/>
      <c r="K17" s="68"/>
      <c r="L17" s="68"/>
    </row>
    <row r="18" spans="1:15" ht="19.5" customHeight="1" x14ac:dyDescent="0.25">
      <c r="A18" s="182"/>
      <c r="B18" s="183"/>
      <c r="C18" s="74">
        <f>'Orçamento Licitantes'!$J$22</f>
        <v>72831.05</v>
      </c>
      <c r="D18" s="75">
        <f t="shared" ref="D18:G18" si="2">$C$18*D17</f>
        <v>18207.762500000001</v>
      </c>
      <c r="E18" s="75">
        <f t="shared" si="2"/>
        <v>18207.762500000001</v>
      </c>
      <c r="F18" s="75">
        <f t="shared" si="2"/>
        <v>18207.762500000001</v>
      </c>
      <c r="G18" s="75">
        <f t="shared" si="2"/>
        <v>18207.762500000001</v>
      </c>
      <c r="H18" s="75">
        <f>C18*5/100</f>
        <v>3641.5524999999998</v>
      </c>
      <c r="I18" s="67"/>
      <c r="J18" s="76"/>
      <c r="K18" s="68"/>
      <c r="L18" s="68"/>
    </row>
    <row r="19" spans="1:15" ht="19.5" customHeight="1" x14ac:dyDescent="0.25">
      <c r="A19" s="182" t="s">
        <v>18</v>
      </c>
      <c r="B19" s="183" t="s">
        <v>21</v>
      </c>
      <c r="C19" s="73">
        <f>SUM(D19:G19)</f>
        <v>1</v>
      </c>
      <c r="D19" s="4">
        <v>0.25</v>
      </c>
      <c r="E19" s="4">
        <v>0.25</v>
      </c>
      <c r="F19" s="4">
        <v>0.25</v>
      </c>
      <c r="G19" s="4">
        <v>0.25</v>
      </c>
      <c r="H19" s="73">
        <v>0.05</v>
      </c>
      <c r="I19" s="67"/>
      <c r="J19" s="68"/>
      <c r="K19" s="68"/>
      <c r="L19" s="68"/>
    </row>
    <row r="20" spans="1:15" ht="19.5" customHeight="1" x14ac:dyDescent="0.25">
      <c r="A20" s="182"/>
      <c r="B20" s="183"/>
      <c r="C20" s="74">
        <f>'Orçamento Licitantes'!$J$27</f>
        <v>79936.320000000007</v>
      </c>
      <c r="D20" s="75">
        <f t="shared" ref="D20:G20" si="3">$C$20*D19</f>
        <v>19984.080000000002</v>
      </c>
      <c r="E20" s="75">
        <f t="shared" si="3"/>
        <v>19984.080000000002</v>
      </c>
      <c r="F20" s="75">
        <f t="shared" si="3"/>
        <v>19984.080000000002</v>
      </c>
      <c r="G20" s="75">
        <f t="shared" si="3"/>
        <v>19984.080000000002</v>
      </c>
      <c r="H20" s="75">
        <f>C20*5/100</f>
        <v>3996.8160000000003</v>
      </c>
      <c r="I20" s="67"/>
      <c r="J20" s="76"/>
      <c r="K20" s="68"/>
      <c r="L20" s="68"/>
    </row>
    <row r="21" spans="1:15" ht="19.5" customHeight="1" x14ac:dyDescent="0.25">
      <c r="A21" s="182" t="s">
        <v>19</v>
      </c>
      <c r="B21" s="183" t="s">
        <v>98</v>
      </c>
      <c r="C21" s="73">
        <f>SUM(D21:G21)</f>
        <v>1</v>
      </c>
      <c r="D21" s="4">
        <v>0.25</v>
      </c>
      <c r="E21" s="4">
        <v>0.25</v>
      </c>
      <c r="F21" s="4">
        <v>0.25</v>
      </c>
      <c r="G21" s="4">
        <v>0.25</v>
      </c>
      <c r="H21" s="73">
        <v>0.05</v>
      </c>
      <c r="I21" s="67"/>
      <c r="J21" s="68"/>
      <c r="K21" s="68"/>
      <c r="L21" s="68"/>
    </row>
    <row r="22" spans="1:15" ht="19.5" customHeight="1" x14ac:dyDescent="0.25">
      <c r="A22" s="182"/>
      <c r="B22" s="183"/>
      <c r="C22" s="74">
        <f>'Orçamento Licitantes'!$J$32</f>
        <v>12181.39</v>
      </c>
      <c r="D22" s="75">
        <f>$C$22*D21</f>
        <v>3045.3474999999999</v>
      </c>
      <c r="E22" s="75">
        <f>$C$22*E21</f>
        <v>3045.3474999999999</v>
      </c>
      <c r="F22" s="75">
        <f>$C$22*F21</f>
        <v>3045.3474999999999</v>
      </c>
      <c r="G22" s="75">
        <f>$C$22*G21</f>
        <v>3045.3474999999999</v>
      </c>
      <c r="H22" s="75">
        <f>C22*5/100</f>
        <v>609.06949999999995</v>
      </c>
      <c r="I22" s="67"/>
      <c r="J22" s="76"/>
      <c r="K22" s="68"/>
      <c r="L22" s="68"/>
    </row>
    <row r="23" spans="1:15" ht="19.5" hidden="1" customHeight="1" x14ac:dyDescent="0.25">
      <c r="A23" s="182"/>
      <c r="B23" s="183" t="s">
        <v>117</v>
      </c>
      <c r="C23" s="73">
        <f>SUM(D23:L23)</f>
        <v>0</v>
      </c>
      <c r="D23" s="52">
        <v>0</v>
      </c>
      <c r="E23" s="52">
        <v>0</v>
      </c>
      <c r="F23" s="52">
        <v>0</v>
      </c>
      <c r="G23" s="52">
        <v>0</v>
      </c>
      <c r="H23" s="73"/>
      <c r="I23" s="67"/>
      <c r="J23" s="68"/>
      <c r="K23" s="68"/>
      <c r="L23" s="68"/>
    </row>
    <row r="24" spans="1:15" ht="19.5" hidden="1" customHeight="1" x14ac:dyDescent="0.25">
      <c r="A24" s="182"/>
      <c r="B24" s="183"/>
      <c r="C24" s="74">
        <v>0</v>
      </c>
      <c r="D24" s="75">
        <f t="shared" ref="D24:G24" si="4">$C$24*D23</f>
        <v>0</v>
      </c>
      <c r="E24" s="75">
        <f t="shared" si="4"/>
        <v>0</v>
      </c>
      <c r="F24" s="75">
        <f t="shared" si="4"/>
        <v>0</v>
      </c>
      <c r="G24" s="75">
        <f t="shared" si="4"/>
        <v>0</v>
      </c>
      <c r="H24" s="75"/>
      <c r="I24" s="67"/>
      <c r="J24" s="76"/>
      <c r="K24" s="68"/>
      <c r="L24" s="68"/>
    </row>
    <row r="25" spans="1:15" ht="19.5" customHeight="1" x14ac:dyDescent="0.25">
      <c r="A25" s="182">
        <v>6</v>
      </c>
      <c r="B25" s="183" t="s">
        <v>79</v>
      </c>
      <c r="C25" s="73">
        <f>SUM(D25:G25)</f>
        <v>1</v>
      </c>
      <c r="D25" s="4">
        <v>0.25</v>
      </c>
      <c r="E25" s="4">
        <v>0.25</v>
      </c>
      <c r="F25" s="4">
        <v>0.25</v>
      </c>
      <c r="G25" s="4">
        <v>0.25</v>
      </c>
      <c r="H25" s="73">
        <v>0.05</v>
      </c>
      <c r="I25" s="67"/>
      <c r="J25" s="68"/>
      <c r="K25" s="68"/>
      <c r="L25" s="68"/>
    </row>
    <row r="26" spans="1:15" ht="19.5" customHeight="1" x14ac:dyDescent="0.25">
      <c r="A26" s="182"/>
      <c r="B26" s="183"/>
      <c r="C26" s="74">
        <f>'Orçamento Licitantes'!$J$39</f>
        <v>5678.08</v>
      </c>
      <c r="D26" s="75">
        <f t="shared" ref="D26:G26" si="5">$C$26*D25</f>
        <v>1419.52</v>
      </c>
      <c r="E26" s="75">
        <f t="shared" si="5"/>
        <v>1419.52</v>
      </c>
      <c r="F26" s="75">
        <f t="shared" si="5"/>
        <v>1419.52</v>
      </c>
      <c r="G26" s="75">
        <f t="shared" si="5"/>
        <v>1419.52</v>
      </c>
      <c r="H26" s="75">
        <f>C26*5/100</f>
        <v>283.904</v>
      </c>
      <c r="I26" s="67"/>
      <c r="J26" s="76"/>
      <c r="K26" s="68"/>
      <c r="L26" s="68"/>
    </row>
    <row r="27" spans="1:15" ht="24" customHeight="1" x14ac:dyDescent="0.25">
      <c r="A27" s="175" t="s">
        <v>64</v>
      </c>
      <c r="B27" s="176"/>
      <c r="C27" s="77"/>
      <c r="D27" s="78">
        <f>D29/$C$29</f>
        <v>0.25</v>
      </c>
      <c r="E27" s="78">
        <f>E29/$C$29</f>
        <v>0.25</v>
      </c>
      <c r="F27" s="78">
        <f>F29/$C$29</f>
        <v>0.25</v>
      </c>
      <c r="G27" s="78">
        <f>G29/$C$29+5%</f>
        <v>0.25</v>
      </c>
      <c r="H27" s="78">
        <v>0</v>
      </c>
      <c r="I27" s="67"/>
      <c r="J27" s="68"/>
      <c r="K27" s="68"/>
      <c r="L27" s="68"/>
    </row>
    <row r="28" spans="1:15" ht="24" customHeight="1" x14ac:dyDescent="0.25">
      <c r="A28" s="177" t="s">
        <v>65</v>
      </c>
      <c r="B28" s="177"/>
      <c r="C28" s="79"/>
      <c r="D28" s="80">
        <f>D27</f>
        <v>0.25</v>
      </c>
      <c r="E28" s="80">
        <f t="shared" ref="E28:G28" si="6">E27+D28</f>
        <v>0.5</v>
      </c>
      <c r="F28" s="80">
        <f t="shared" si="6"/>
        <v>0.75</v>
      </c>
      <c r="G28" s="80">
        <f t="shared" si="6"/>
        <v>1</v>
      </c>
      <c r="H28" s="80">
        <f>G28+H27</f>
        <v>1</v>
      </c>
      <c r="I28" s="67"/>
      <c r="J28" s="68"/>
      <c r="K28" s="68"/>
      <c r="L28" s="68"/>
    </row>
    <row r="29" spans="1:15" ht="24" customHeight="1" x14ac:dyDescent="0.25">
      <c r="A29" s="178" t="s">
        <v>66</v>
      </c>
      <c r="B29" s="178"/>
      <c r="C29" s="81">
        <f>C14+C16+C18+C20+C22+C24+C26</f>
        <v>236021.53</v>
      </c>
      <c r="D29" s="81">
        <f>D14+D16+D18+D20+D22+D24+D26</f>
        <v>59005.3825</v>
      </c>
      <c r="E29" s="81">
        <f>E14+E16+E18+E20+E22+E24+E26</f>
        <v>59005.3825</v>
      </c>
      <c r="F29" s="81">
        <f>F14+F16+F18+F20+F22+F24+F26</f>
        <v>59005.3825</v>
      </c>
      <c r="G29" s="81">
        <f>G14+G16+G18+G20+G22+G24+G26-H29</f>
        <v>47204.305999999997</v>
      </c>
      <c r="H29" s="81">
        <f>5%*C29</f>
        <v>11801.076500000001</v>
      </c>
      <c r="I29" s="67"/>
      <c r="J29" s="68"/>
      <c r="K29" s="68"/>
      <c r="L29" s="68"/>
      <c r="N29" s="82"/>
      <c r="O29" s="82"/>
    </row>
    <row r="30" spans="1:15" ht="24" customHeight="1" x14ac:dyDescent="0.25">
      <c r="A30" s="179" t="s">
        <v>67</v>
      </c>
      <c r="B30" s="179"/>
      <c r="C30" s="83"/>
      <c r="D30" s="84">
        <f>D29</f>
        <v>59005.3825</v>
      </c>
      <c r="E30" s="84">
        <f t="shared" ref="E30:G30" si="7">E29+D30</f>
        <v>118010.765</v>
      </c>
      <c r="F30" s="84">
        <f t="shared" si="7"/>
        <v>177016.14749999999</v>
      </c>
      <c r="G30" s="84">
        <f t="shared" si="7"/>
        <v>224220.4535</v>
      </c>
      <c r="H30" s="84">
        <f>H29+G30</f>
        <v>236021.53</v>
      </c>
      <c r="I30" s="67"/>
      <c r="J30" s="68"/>
      <c r="K30" s="68"/>
      <c r="L30" s="68"/>
    </row>
    <row r="31" spans="1:15" ht="24" customHeight="1" x14ac:dyDescent="0.25">
      <c r="A31" s="180" t="s">
        <v>68</v>
      </c>
      <c r="B31" s="180"/>
      <c r="C31" s="85"/>
      <c r="D31" s="86">
        <f t="shared" ref="D31:G32" si="8">D29/$C$29</f>
        <v>0.25</v>
      </c>
      <c r="E31" s="86">
        <f t="shared" si="8"/>
        <v>0.25</v>
      </c>
      <c r="F31" s="86">
        <f t="shared" si="8"/>
        <v>0.25</v>
      </c>
      <c r="G31" s="86">
        <f t="shared" si="8"/>
        <v>0.19999999999999998</v>
      </c>
      <c r="H31" s="86">
        <f>H29/$C$29</f>
        <v>0.05</v>
      </c>
      <c r="I31" s="67"/>
      <c r="J31" s="68"/>
      <c r="K31" s="68"/>
      <c r="L31" s="68"/>
      <c r="O31" s="82"/>
    </row>
    <row r="32" spans="1:15" ht="24" customHeight="1" x14ac:dyDescent="0.25">
      <c r="A32" s="181" t="s">
        <v>69</v>
      </c>
      <c r="B32" s="181"/>
      <c r="C32" s="87"/>
      <c r="D32" s="88">
        <f t="shared" si="8"/>
        <v>0.25</v>
      </c>
      <c r="E32" s="88">
        <f t="shared" si="8"/>
        <v>0.5</v>
      </c>
      <c r="F32" s="88">
        <f t="shared" si="8"/>
        <v>0.75</v>
      </c>
      <c r="G32" s="88">
        <f t="shared" si="8"/>
        <v>0.95000000000000007</v>
      </c>
      <c r="H32" s="88">
        <f>H30/$C$29</f>
        <v>1</v>
      </c>
      <c r="I32" s="67"/>
      <c r="J32" s="68"/>
      <c r="K32" s="68"/>
      <c r="L32" s="68"/>
    </row>
    <row r="33" spans="1:13" x14ac:dyDescent="0.25">
      <c r="A33" s="89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</row>
    <row r="34" spans="1:13" x14ac:dyDescent="0.25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</row>
    <row r="35" spans="1:13" ht="61.5" customHeight="1" x14ac:dyDescent="0.25">
      <c r="A35" s="167" t="s">
        <v>118</v>
      </c>
      <c r="B35" s="167"/>
      <c r="C35" s="167"/>
      <c r="D35" s="167"/>
      <c r="E35" s="167"/>
      <c r="F35" s="167"/>
      <c r="G35" s="167"/>
      <c r="H35" s="167"/>
      <c r="I35" s="90"/>
      <c r="J35" s="90"/>
      <c r="K35" s="90"/>
      <c r="L35" s="90"/>
      <c r="M35" s="90"/>
    </row>
    <row r="36" spans="1:13" ht="31.5" customHeight="1" x14ac:dyDescent="0.25">
      <c r="A36" s="168"/>
      <c r="B36" s="168"/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68"/>
    </row>
    <row r="37" spans="1:13" ht="74.25" customHeight="1" x14ac:dyDescent="0.25">
      <c r="A37" s="168"/>
      <c r="B37" s="168"/>
      <c r="C37" s="168"/>
      <c r="D37" s="168"/>
      <c r="E37" s="168"/>
      <c r="F37" s="168"/>
      <c r="G37" s="168"/>
      <c r="H37" s="168"/>
      <c r="I37" s="168"/>
      <c r="J37" s="168"/>
      <c r="K37" s="168"/>
      <c r="L37" s="168"/>
      <c r="M37" s="168"/>
    </row>
    <row r="38" spans="1:13" x14ac:dyDescent="0.25">
      <c r="A38" s="18"/>
      <c r="B38" s="18"/>
      <c r="C38" s="18"/>
      <c r="D38" s="18"/>
      <c r="E38" s="18"/>
      <c r="F38" s="18"/>
      <c r="G38" s="18"/>
    </row>
    <row r="39" spans="1:13" ht="13.95" customHeight="1" x14ac:dyDescent="0.25">
      <c r="A39" s="168"/>
      <c r="B39" s="168"/>
      <c r="C39" s="168"/>
      <c r="D39" s="168"/>
      <c r="E39" s="168"/>
      <c r="F39" s="168"/>
      <c r="G39" s="168"/>
      <c r="H39" s="168"/>
      <c r="I39" s="168"/>
      <c r="J39" s="168"/>
      <c r="K39" s="168"/>
      <c r="L39" s="168"/>
      <c r="M39" s="168"/>
    </row>
    <row r="40" spans="1:13" x14ac:dyDescent="0.25">
      <c r="A40" s="168"/>
      <c r="B40" s="168"/>
      <c r="C40" s="168"/>
      <c r="D40" s="168"/>
      <c r="E40" s="168"/>
      <c r="F40" s="168"/>
      <c r="G40" s="168"/>
      <c r="H40" s="168"/>
      <c r="I40" s="168"/>
      <c r="J40" s="168"/>
      <c r="K40" s="168"/>
      <c r="L40" s="168"/>
      <c r="M40" s="168"/>
    </row>
    <row r="41" spans="1:13" x14ac:dyDescent="0.25">
      <c r="A41" s="168"/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8"/>
    </row>
    <row r="42" spans="1:13" x14ac:dyDescent="0.25">
      <c r="A42" s="168"/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</row>
    <row r="43" spans="1:13" x14ac:dyDescent="0.25">
      <c r="A43" s="168"/>
      <c r="B43" s="168"/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68"/>
    </row>
  </sheetData>
  <sheetProtection algorithmName="SHA-512" hashValue="w+UFk755v9qG1o+rOdCWPWov62l8TfGLA1nOmcR2NS1no11tQ6R0v7lMIowPKlN35gIAbL475yP85wUVpAlZWQ==" saltValue="OZX/poq5G6grOCZUVhmfsA==" spinCount="100000" sheet="1" objects="1" scenarios="1"/>
  <mergeCells count="40">
    <mergeCell ref="B1:C2"/>
    <mergeCell ref="D1:E1"/>
    <mergeCell ref="H1:I1"/>
    <mergeCell ref="D8:E8"/>
    <mergeCell ref="H8:I8"/>
    <mergeCell ref="B7:C7"/>
    <mergeCell ref="A9:H9"/>
    <mergeCell ref="A10:A12"/>
    <mergeCell ref="B10:B12"/>
    <mergeCell ref="C10:C12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A26"/>
    <mergeCell ref="B25:B26"/>
    <mergeCell ref="K3:L6"/>
    <mergeCell ref="G3:I4"/>
    <mergeCell ref="A35:H35"/>
    <mergeCell ref="A36:M37"/>
    <mergeCell ref="A39:M43"/>
    <mergeCell ref="B3:C3"/>
    <mergeCell ref="E3:F4"/>
    <mergeCell ref="B4:C4"/>
    <mergeCell ref="B5:C5"/>
    <mergeCell ref="B6:C6"/>
    <mergeCell ref="A27:B27"/>
    <mergeCell ref="A28:B28"/>
    <mergeCell ref="A29:B29"/>
    <mergeCell ref="A30:B30"/>
    <mergeCell ref="A31:B31"/>
    <mergeCell ref="A32:B32"/>
  </mergeCells>
  <conditionalFormatting sqref="H23">
    <cfRule type="cellIs" dxfId="0" priority="20" operator="greaterThan">
      <formula>0</formula>
    </cfRule>
  </conditionalFormatting>
  <pageMargins left="0.51181102362204722" right="0.51181102362204722" top="0.78740157480314965" bottom="0.39370078740157483" header="0.51181102362204722" footer="0.51181102362204722"/>
  <pageSetup paperSize="9" scale="58" orientation="portrait" r:id="rId1"/>
  <headerFooter>
    <oddHeader xml:space="preserve">&amp;L &amp;C </oddHeader>
    <oddFooter>&amp;L &amp;C &amp;R&amp;10&amp;P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DB588-0B79-4979-9CFA-9AD846569F24}">
  <dimension ref="A1:L37"/>
  <sheetViews>
    <sheetView showGridLines="0" view="pageBreakPreview" zoomScaleSheetLayoutView="100" workbookViewId="0">
      <selection activeCell="C35" sqref="C35"/>
    </sheetView>
  </sheetViews>
  <sheetFormatPr defaultColWidth="9" defaultRowHeight="12" x14ac:dyDescent="0.25"/>
  <cols>
    <col min="1" max="1" width="9.3984375" style="18" customWidth="1"/>
    <col min="2" max="2" width="35.59765625" style="18" customWidth="1"/>
    <col min="3" max="3" width="27.69921875" style="18" customWidth="1"/>
    <col min="4" max="5" width="13.69921875" style="18" customWidth="1"/>
    <col min="6" max="9" width="9" style="18"/>
    <col min="10" max="10" width="15.69921875" style="18" customWidth="1"/>
    <col min="11" max="11" width="9" style="18"/>
    <col min="12" max="12" width="10.19921875" style="18" bestFit="1" customWidth="1"/>
    <col min="13" max="16384" width="9" style="18"/>
  </cols>
  <sheetData>
    <row r="1" spans="1:10" ht="77.25" customHeight="1" x14ac:dyDescent="0.25">
      <c r="A1" s="91"/>
      <c r="B1" s="204" t="s">
        <v>109</v>
      </c>
      <c r="C1" s="204"/>
      <c r="D1" s="204"/>
      <c r="E1" s="204"/>
      <c r="F1" s="92"/>
      <c r="G1" s="21"/>
      <c r="I1" s="93"/>
    </row>
    <row r="2" spans="1:10" ht="15" customHeight="1" x14ac:dyDescent="0.25">
      <c r="A2" s="91"/>
      <c r="B2" s="94"/>
      <c r="C2" s="94"/>
      <c r="D2" s="94"/>
      <c r="E2" s="94"/>
      <c r="F2" s="92"/>
      <c r="G2" s="21"/>
      <c r="I2" s="93"/>
    </row>
    <row r="3" spans="1:10" ht="15" customHeight="1" x14ac:dyDescent="0.25">
      <c r="A3" s="91"/>
      <c r="B3" s="94"/>
      <c r="C3" s="94"/>
      <c r="D3" s="94"/>
      <c r="E3" s="94"/>
      <c r="F3" s="92"/>
      <c r="G3" s="21"/>
      <c r="I3" s="93"/>
    </row>
    <row r="4" spans="1:10" ht="15" customHeight="1" x14ac:dyDescent="0.3">
      <c r="A4" s="17" t="s">
        <v>24</v>
      </c>
      <c r="B4" s="195"/>
      <c r="C4" s="196"/>
      <c r="D4" s="19"/>
      <c r="E4" s="203"/>
      <c r="F4" s="23"/>
      <c r="G4" s="21"/>
    </row>
    <row r="5" spans="1:10" ht="15" customHeight="1" x14ac:dyDescent="0.25">
      <c r="A5" s="17" t="s">
        <v>25</v>
      </c>
      <c r="B5" s="195"/>
      <c r="C5" s="196"/>
      <c r="D5" s="22"/>
      <c r="E5" s="203"/>
      <c r="F5" s="23"/>
      <c r="G5" s="21"/>
    </row>
    <row r="6" spans="1:10" ht="15" customHeight="1" x14ac:dyDescent="0.3">
      <c r="A6" s="17" t="s">
        <v>26</v>
      </c>
      <c r="B6" s="195"/>
      <c r="C6" s="196"/>
      <c r="D6" s="22"/>
      <c r="E6" s="20"/>
      <c r="F6" s="23"/>
      <c r="G6" s="21"/>
    </row>
    <row r="7" spans="1:10" ht="15" customHeight="1" x14ac:dyDescent="0.25">
      <c r="A7" s="17" t="s">
        <v>27</v>
      </c>
      <c r="B7" s="195"/>
      <c r="C7" s="196"/>
      <c r="D7" s="23"/>
      <c r="E7" s="24"/>
      <c r="F7" s="23"/>
      <c r="G7" s="21"/>
    </row>
    <row r="8" spans="1:10" ht="15" customHeight="1" x14ac:dyDescent="0.25">
      <c r="A8" s="17" t="s">
        <v>28</v>
      </c>
      <c r="B8" s="195"/>
      <c r="C8" s="196"/>
      <c r="D8" s="23"/>
      <c r="E8" s="24"/>
      <c r="F8" s="23"/>
      <c r="G8" s="21"/>
    </row>
    <row r="9" spans="1:10" ht="15" customHeight="1" x14ac:dyDescent="0.25">
      <c r="A9" s="91"/>
      <c r="B9" s="94"/>
      <c r="C9" s="94"/>
      <c r="D9" s="94"/>
      <c r="E9" s="94"/>
      <c r="F9" s="92"/>
      <c r="G9" s="21"/>
      <c r="I9" s="93"/>
    </row>
    <row r="10" spans="1:10" ht="24.9" customHeight="1" x14ac:dyDescent="0.25">
      <c r="A10" s="205" t="s">
        <v>32</v>
      </c>
      <c r="B10" s="205"/>
      <c r="C10" s="205"/>
      <c r="D10" s="205"/>
      <c r="E10" s="205"/>
      <c r="F10" s="23"/>
      <c r="G10" s="23"/>
      <c r="H10" s="23"/>
      <c r="I10" s="23"/>
    </row>
    <row r="11" spans="1:10" ht="24.9" customHeight="1" x14ac:dyDescent="0.25">
      <c r="A11" s="95" t="s">
        <v>1</v>
      </c>
      <c r="B11" s="206" t="s">
        <v>2</v>
      </c>
      <c r="C11" s="206"/>
      <c r="D11" s="95" t="s">
        <v>33</v>
      </c>
      <c r="E11" s="96" t="s">
        <v>34</v>
      </c>
    </row>
    <row r="12" spans="1:10" ht="15" customHeight="1" x14ac:dyDescent="0.25">
      <c r="A12" s="97"/>
      <c r="B12" s="21"/>
      <c r="E12" s="98"/>
    </row>
    <row r="13" spans="1:10" ht="15" customHeight="1" x14ac:dyDescent="0.25">
      <c r="A13" s="99">
        <v>1</v>
      </c>
      <c r="B13" s="207" t="s">
        <v>35</v>
      </c>
      <c r="C13" s="207"/>
      <c r="D13" s="100" t="s">
        <v>36</v>
      </c>
      <c r="E13" s="132">
        <v>3</v>
      </c>
    </row>
    <row r="14" spans="1:10" ht="15" customHeight="1" x14ac:dyDescent="0.25">
      <c r="A14" s="101"/>
      <c r="B14" s="102"/>
      <c r="C14" s="102"/>
      <c r="D14" s="103"/>
      <c r="E14" s="104"/>
    </row>
    <row r="15" spans="1:10" ht="15" customHeight="1" x14ac:dyDescent="0.25">
      <c r="A15" s="99">
        <v>2</v>
      </c>
      <c r="B15" s="105" t="s">
        <v>37</v>
      </c>
      <c r="C15" s="106"/>
      <c r="D15" s="100" t="s">
        <v>38</v>
      </c>
      <c r="E15" s="132">
        <v>0.8</v>
      </c>
      <c r="H15" s="107"/>
      <c r="I15" s="108"/>
      <c r="J15" s="108"/>
    </row>
    <row r="16" spans="1:10" ht="15" customHeight="1" x14ac:dyDescent="0.25">
      <c r="A16" s="109"/>
      <c r="B16" s="21"/>
      <c r="D16" s="110"/>
      <c r="E16" s="111"/>
      <c r="H16" s="107"/>
      <c r="I16" s="108"/>
      <c r="J16" s="108"/>
    </row>
    <row r="17" spans="1:12" ht="15" customHeight="1" x14ac:dyDescent="0.25">
      <c r="A17" s="99">
        <v>3</v>
      </c>
      <c r="B17" s="105" t="s">
        <v>39</v>
      </c>
      <c r="C17" s="106"/>
      <c r="D17" s="100" t="s">
        <v>40</v>
      </c>
      <c r="E17" s="132">
        <v>0.97</v>
      </c>
      <c r="H17" s="107"/>
      <c r="I17" s="108"/>
      <c r="J17" s="108"/>
    </row>
    <row r="18" spans="1:12" ht="15" customHeight="1" x14ac:dyDescent="0.25">
      <c r="A18" s="109"/>
      <c r="D18" s="110"/>
      <c r="E18" s="111"/>
      <c r="H18" s="107"/>
      <c r="I18" s="108"/>
      <c r="J18" s="108"/>
    </row>
    <row r="19" spans="1:12" ht="15" customHeight="1" x14ac:dyDescent="0.25">
      <c r="A19" s="99">
        <v>4</v>
      </c>
      <c r="B19" s="105" t="s">
        <v>41</v>
      </c>
      <c r="C19" s="106"/>
      <c r="D19" s="100" t="s">
        <v>42</v>
      </c>
      <c r="E19" s="132">
        <v>1</v>
      </c>
    </row>
    <row r="20" spans="1:12" ht="15" customHeight="1" x14ac:dyDescent="0.25">
      <c r="A20" s="112"/>
      <c r="B20" s="106"/>
      <c r="C20" s="106"/>
      <c r="D20" s="100"/>
      <c r="E20" s="113"/>
      <c r="H20" s="107"/>
      <c r="I20" s="108"/>
      <c r="J20" s="108"/>
    </row>
    <row r="21" spans="1:12" ht="15" customHeight="1" x14ac:dyDescent="0.25">
      <c r="A21" s="99">
        <v>5</v>
      </c>
      <c r="B21" s="105" t="s">
        <v>43</v>
      </c>
      <c r="C21" s="106"/>
      <c r="D21" s="100" t="s">
        <v>44</v>
      </c>
      <c r="E21" s="132">
        <v>7.4</v>
      </c>
      <c r="H21" s="107"/>
      <c r="I21" s="108"/>
      <c r="J21" s="108"/>
    </row>
    <row r="22" spans="1:12" ht="15" customHeight="1" x14ac:dyDescent="0.25">
      <c r="A22" s="112"/>
      <c r="B22" s="106"/>
      <c r="C22" s="106"/>
      <c r="D22" s="100"/>
      <c r="E22" s="113"/>
      <c r="H22" s="107"/>
      <c r="I22" s="108"/>
      <c r="J22" s="108"/>
    </row>
    <row r="23" spans="1:12" ht="15" customHeight="1" x14ac:dyDescent="0.25">
      <c r="A23" s="101">
        <v>6</v>
      </c>
      <c r="B23" s="114" t="s">
        <v>45</v>
      </c>
      <c r="C23" s="115"/>
      <c r="D23" s="103" t="s">
        <v>46</v>
      </c>
      <c r="E23" s="103">
        <f>SUM(E24:E27)</f>
        <v>10.02</v>
      </c>
      <c r="H23" s="107"/>
      <c r="I23" s="108"/>
      <c r="J23" s="108"/>
    </row>
    <row r="24" spans="1:12" ht="15" customHeight="1" x14ac:dyDescent="0.25">
      <c r="A24" s="109" t="s">
        <v>47</v>
      </c>
      <c r="B24" s="18" t="s">
        <v>48</v>
      </c>
      <c r="D24" s="111"/>
      <c r="E24" s="111">
        <v>3</v>
      </c>
      <c r="G24" s="116"/>
      <c r="H24" s="116"/>
      <c r="I24" s="116"/>
      <c r="J24" s="116"/>
      <c r="K24" s="116"/>
      <c r="L24" s="116"/>
    </row>
    <row r="25" spans="1:12" ht="15" customHeight="1" x14ac:dyDescent="0.25">
      <c r="A25" s="109" t="s">
        <v>49</v>
      </c>
      <c r="B25" s="18" t="s">
        <v>50</v>
      </c>
      <c r="D25" s="111"/>
      <c r="E25" s="111">
        <v>0.65</v>
      </c>
      <c r="G25" s="117"/>
      <c r="H25" s="116"/>
      <c r="I25" s="116"/>
      <c r="J25" s="116"/>
      <c r="K25" s="116"/>
      <c r="L25" s="116"/>
    </row>
    <row r="26" spans="1:12" ht="15" customHeight="1" x14ac:dyDescent="0.25">
      <c r="A26" s="109" t="s">
        <v>51</v>
      </c>
      <c r="B26" s="118" t="s">
        <v>52</v>
      </c>
      <c r="D26" s="111"/>
      <c r="E26" s="133">
        <v>1.87</v>
      </c>
      <c r="G26" s="116"/>
      <c r="H26" s="116"/>
      <c r="I26" s="116"/>
      <c r="J26" s="116"/>
      <c r="K26" s="116"/>
      <c r="L26" s="119"/>
    </row>
    <row r="27" spans="1:12" ht="15" customHeight="1" x14ac:dyDescent="0.25">
      <c r="A27" s="109" t="s">
        <v>53</v>
      </c>
      <c r="B27" s="120" t="s">
        <v>54</v>
      </c>
      <c r="C27" s="121"/>
      <c r="D27" s="122"/>
      <c r="E27" s="122">
        <v>4.5</v>
      </c>
      <c r="G27" s="116"/>
      <c r="H27" s="116"/>
      <c r="I27" s="116"/>
      <c r="J27" s="116"/>
      <c r="K27" s="116"/>
      <c r="L27" s="119"/>
    </row>
    <row r="28" spans="1:12" ht="15" customHeight="1" x14ac:dyDescent="0.25">
      <c r="A28" s="123"/>
      <c r="C28" s="115"/>
      <c r="D28" s="124"/>
      <c r="E28" s="197">
        <f>ROUND((((1+$E$13/100+$E$15/100+$E$17/100)*(1+$E$19/100)*(1+$E$21/100))/(1-$E$23/100)-1)*100,2)</f>
        <v>26.3</v>
      </c>
      <c r="G28" s="116"/>
      <c r="H28" s="116"/>
      <c r="I28" s="116"/>
      <c r="J28" s="116"/>
      <c r="K28" s="116"/>
      <c r="L28" s="125"/>
    </row>
    <row r="29" spans="1:12" ht="15" customHeight="1" x14ac:dyDescent="0.25">
      <c r="A29" s="126"/>
      <c r="B29" s="21" t="s">
        <v>55</v>
      </c>
      <c r="C29" s="127" t="s">
        <v>119</v>
      </c>
      <c r="D29" s="98" t="s">
        <v>56</v>
      </c>
      <c r="E29" s="198"/>
      <c r="G29" s="116"/>
      <c r="H29" s="116"/>
      <c r="I29" s="116"/>
      <c r="J29" s="116"/>
      <c r="K29" s="116"/>
      <c r="L29" s="125"/>
    </row>
    <row r="30" spans="1:12" ht="15" customHeight="1" x14ac:dyDescent="0.25">
      <c r="A30" s="128"/>
      <c r="B30" s="121"/>
      <c r="C30" s="127" t="s">
        <v>120</v>
      </c>
      <c r="D30" s="129"/>
      <c r="E30" s="199"/>
      <c r="G30" s="116"/>
      <c r="H30" s="116"/>
      <c r="I30" s="116"/>
      <c r="J30" s="116"/>
      <c r="K30" s="116"/>
      <c r="L30" s="125"/>
    </row>
    <row r="31" spans="1:12" ht="15" customHeight="1" x14ac:dyDescent="0.25">
      <c r="G31" s="116"/>
      <c r="H31" s="116"/>
      <c r="I31" s="116"/>
      <c r="J31" s="116"/>
      <c r="K31" s="116"/>
      <c r="L31" s="116"/>
    </row>
    <row r="32" spans="1:12" ht="15" customHeight="1" x14ac:dyDescent="0.25">
      <c r="H32" s="130"/>
      <c r="I32" s="131"/>
      <c r="J32" s="131"/>
    </row>
    <row r="33" spans="1:10" ht="24.9" customHeight="1" x14ac:dyDescent="0.25">
      <c r="B33" s="200" t="s">
        <v>57</v>
      </c>
      <c r="C33" s="200"/>
      <c r="D33" s="200"/>
      <c r="E33" s="200"/>
      <c r="H33" s="130"/>
      <c r="I33" s="131"/>
      <c r="J33" s="131"/>
    </row>
    <row r="34" spans="1:10" ht="15" customHeight="1" x14ac:dyDescent="0.25">
      <c r="H34" s="130"/>
      <c r="I34" s="131"/>
      <c r="J34" s="131"/>
    </row>
    <row r="35" spans="1:10" ht="33" customHeight="1" x14ac:dyDescent="0.25"/>
    <row r="36" spans="1:10" x14ac:dyDescent="0.25">
      <c r="B36" s="201"/>
      <c r="C36" s="201"/>
    </row>
    <row r="37" spans="1:10" ht="57" customHeight="1" x14ac:dyDescent="0.25">
      <c r="A37" s="92"/>
      <c r="B37" s="202"/>
      <c r="C37" s="202"/>
    </row>
  </sheetData>
  <sheetProtection algorithmName="SHA-512" hashValue="VTx3BHvYdo9r5mFGOECt6VyZwD9FctvkVfAQcCkubZTo4LQ+kvpf17/hMXZJhx2YQkY1XBgZnBRkBKrpzJ0Nbg==" saltValue="IK9ogN8TFrVSztipW5brTA==" spinCount="100000" sheet="1" objects="1" scenarios="1"/>
  <mergeCells count="14">
    <mergeCell ref="B1:E1"/>
    <mergeCell ref="A10:E10"/>
    <mergeCell ref="B11:C11"/>
    <mergeCell ref="B13:C13"/>
    <mergeCell ref="E28:E30"/>
    <mergeCell ref="B33:E33"/>
    <mergeCell ref="B36:C36"/>
    <mergeCell ref="B37:C37"/>
    <mergeCell ref="B4:C4"/>
    <mergeCell ref="E4:E5"/>
    <mergeCell ref="B5:C5"/>
    <mergeCell ref="B6:C6"/>
    <mergeCell ref="B7:C7"/>
    <mergeCell ref="B8:C8"/>
  </mergeCells>
  <printOptions horizontalCentered="1"/>
  <pageMargins left="0.39370078740157483" right="0.39370078740157483" top="0.39370078740157483" bottom="0.39370078740157483" header="0.31496062992125984" footer="0.23622047244094491"/>
  <pageSetup paperSize="9" scale="84" orientation="portrait" r:id="rId1"/>
  <headerFooter alignWithMargins="0">
    <oddFooter>&amp;C&amp;"Calibri,Regular"&amp;9Página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Orçamento Licitantes</vt:lpstr>
      <vt:lpstr>Cronograma</vt:lpstr>
      <vt:lpstr>BDI</vt:lpstr>
      <vt:lpstr>BDI!Area_de_impressao</vt:lpstr>
      <vt:lpstr>Cronograma!Area_de_impressao</vt:lpstr>
      <vt:lpstr>'Orçamento Licitantes'!Area_de_impressao</vt:lpstr>
      <vt:lpstr>Cronograma!Titulos_de_impressao</vt:lpstr>
      <vt:lpstr>'Orçamento Licitantes'!Titulos_de_impressao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Benedito da Costa Veloso Filho</cp:lastModifiedBy>
  <cp:revision>0</cp:revision>
  <cp:lastPrinted>2024-03-21T16:57:33Z</cp:lastPrinted>
  <dcterms:created xsi:type="dcterms:W3CDTF">2022-12-01T15:49:51Z</dcterms:created>
  <dcterms:modified xsi:type="dcterms:W3CDTF">2025-12-01T20:40:22Z</dcterms:modified>
</cp:coreProperties>
</file>