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Gojfs01\je-drive$\ASCONT\EDITAIS\2023\CE 01-2023 - reforma do Anexo II\"/>
    </mc:Choice>
  </mc:AlternateContent>
  <xr:revisionPtr revIDLastSave="0" documentId="8_{EADBDA6B-046E-47BB-B6A0-630D696D1DDA}" xr6:coauthVersionLast="47" xr6:coauthVersionMax="47" xr10:uidLastSave="{00000000-0000-0000-0000-000000000000}"/>
  <bookViews>
    <workbookView xWindow="12780" yWindow="420" windowWidth="14985" windowHeight="15180" xr2:uid="{00000000-000D-0000-FFFF-FFFF00000000}"/>
  </bookViews>
  <sheets>
    <sheet name="Orçamento Licitantes" sheetId="5" r:id="rId1"/>
    <sheet name="Cronograma" sheetId="4" r:id="rId2"/>
    <sheet name="BDI" sheetId="2" r:id="rId3"/>
    <sheet name="BDI DIF" sheetId="3" r:id="rId4"/>
  </sheets>
  <definedNames>
    <definedName name="_xlnm.Print_Area" localSheetId="2">BDI!$A$1:$E$44</definedName>
    <definedName name="_xlnm.Print_Area" localSheetId="3">'BDI DIF'!$A$1:$E$42</definedName>
    <definedName name="_xlnm.Print_Area" localSheetId="1">Cronograma!$A$1:$K$61</definedName>
    <definedName name="_xlnm.Print_Area" localSheetId="0">'Orçamento Licitantes'!$A$1:$J$510</definedName>
    <definedName name="Excel_BuiltIn_Print_Area_1" localSheetId="3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_xlnm.Print_Titles" localSheetId="1">Cronograma!$1:$10</definedName>
    <definedName name="_xlnm.Print_Titles" localSheetId="0">'Orçamento Licitantes'!$1:$14</definedName>
  </definedNames>
  <calcPr calcId="191029"/>
</workbook>
</file>

<file path=xl/calcChain.xml><?xml version="1.0" encoding="utf-8"?>
<calcChain xmlns="http://schemas.openxmlformats.org/spreadsheetml/2006/main">
  <c r="I10" i="5" l="1"/>
  <c r="I9" i="5"/>
  <c r="I8" i="5"/>
  <c r="G492" i="5" l="1"/>
  <c r="J492" i="5" s="1"/>
  <c r="I492" i="5" s="1"/>
  <c r="H492" i="5"/>
  <c r="G491" i="5" l="1"/>
  <c r="J491" i="5" s="1"/>
  <c r="I491" i="5" s="1"/>
  <c r="H491" i="5"/>
  <c r="C43" i="4" l="1"/>
  <c r="C41" i="4"/>
  <c r="H362" i="5" l="1"/>
  <c r="H361" i="5"/>
  <c r="H357" i="5"/>
  <c r="H358" i="5"/>
  <c r="H359" i="5"/>
  <c r="H356" i="5"/>
  <c r="H493" i="5"/>
  <c r="G493" i="5"/>
  <c r="J493" i="5" s="1"/>
  <c r="H490" i="5"/>
  <c r="G490" i="5"/>
  <c r="J490" i="5" s="1"/>
  <c r="H489" i="5"/>
  <c r="G489" i="5"/>
  <c r="J489" i="5" s="1"/>
  <c r="I489" i="5" s="1"/>
  <c r="H488" i="5"/>
  <c r="G488" i="5"/>
  <c r="J488" i="5" s="1"/>
  <c r="H487" i="5"/>
  <c r="G487" i="5"/>
  <c r="J487" i="5" s="1"/>
  <c r="J486" i="5"/>
  <c r="H486" i="5"/>
  <c r="G486" i="5"/>
  <c r="H485" i="5"/>
  <c r="G485" i="5"/>
  <c r="J485" i="5" s="1"/>
  <c r="H484" i="5"/>
  <c r="G484" i="5"/>
  <c r="J484" i="5" s="1"/>
  <c r="H483" i="5"/>
  <c r="G483" i="5"/>
  <c r="J483" i="5" s="1"/>
  <c r="H482" i="5"/>
  <c r="G482" i="5"/>
  <c r="J482" i="5" s="1"/>
  <c r="H481" i="5"/>
  <c r="G481" i="5"/>
  <c r="J481" i="5" s="1"/>
  <c r="H479" i="5"/>
  <c r="G479" i="5"/>
  <c r="J479" i="5" s="1"/>
  <c r="H478" i="5"/>
  <c r="G478" i="5"/>
  <c r="J478" i="5" s="1"/>
  <c r="H477" i="5"/>
  <c r="G477" i="5"/>
  <c r="J477" i="5" s="1"/>
  <c r="H476" i="5"/>
  <c r="G476" i="5"/>
  <c r="J476" i="5" s="1"/>
  <c r="H474" i="5"/>
  <c r="G474" i="5"/>
  <c r="J474" i="5" s="1"/>
  <c r="H473" i="5"/>
  <c r="G473" i="5"/>
  <c r="J473" i="5" s="1"/>
  <c r="H472" i="5"/>
  <c r="G472" i="5"/>
  <c r="J472" i="5" s="1"/>
  <c r="H471" i="5"/>
  <c r="G471" i="5"/>
  <c r="J471" i="5" s="1"/>
  <c r="H470" i="5"/>
  <c r="G470" i="5"/>
  <c r="J470" i="5" s="1"/>
  <c r="H469" i="5"/>
  <c r="G469" i="5"/>
  <c r="J469" i="5" s="1"/>
  <c r="H468" i="5"/>
  <c r="G468" i="5"/>
  <c r="J468" i="5" s="1"/>
  <c r="H466" i="5"/>
  <c r="G466" i="5"/>
  <c r="J466" i="5" s="1"/>
  <c r="H465" i="5"/>
  <c r="G465" i="5"/>
  <c r="J465" i="5" s="1"/>
  <c r="H464" i="5"/>
  <c r="G464" i="5"/>
  <c r="J464" i="5" s="1"/>
  <c r="I464" i="5" s="1"/>
  <c r="H463" i="5"/>
  <c r="G463" i="5"/>
  <c r="J463" i="5" s="1"/>
  <c r="H462" i="5"/>
  <c r="G462" i="5"/>
  <c r="J462" i="5" s="1"/>
  <c r="H461" i="5"/>
  <c r="G461" i="5"/>
  <c r="J461" i="5" s="1"/>
  <c r="H458" i="5"/>
  <c r="G458" i="5"/>
  <c r="J458" i="5" s="1"/>
  <c r="H457" i="5"/>
  <c r="G457" i="5"/>
  <c r="J457" i="5" s="1"/>
  <c r="H456" i="5"/>
  <c r="G456" i="5"/>
  <c r="J456" i="5" s="1"/>
  <c r="H455" i="5"/>
  <c r="G455" i="5"/>
  <c r="J455" i="5" s="1"/>
  <c r="H454" i="5"/>
  <c r="G454" i="5"/>
  <c r="J454" i="5" s="1"/>
  <c r="H452" i="5"/>
  <c r="G452" i="5"/>
  <c r="J452" i="5" s="1"/>
  <c r="H451" i="5"/>
  <c r="G451" i="5"/>
  <c r="J451" i="5" s="1"/>
  <c r="H449" i="5"/>
  <c r="G449" i="5"/>
  <c r="J449" i="5" s="1"/>
  <c r="H448" i="5"/>
  <c r="G448" i="5"/>
  <c r="J448" i="5" s="1"/>
  <c r="H447" i="5"/>
  <c r="G447" i="5"/>
  <c r="J447" i="5" s="1"/>
  <c r="I447" i="5" s="1"/>
  <c r="H446" i="5"/>
  <c r="G446" i="5"/>
  <c r="J446" i="5" s="1"/>
  <c r="H445" i="5"/>
  <c r="G445" i="5"/>
  <c r="J445" i="5" s="1"/>
  <c r="H444" i="5"/>
  <c r="G444" i="5"/>
  <c r="J444" i="5" s="1"/>
  <c r="I444" i="5" s="1"/>
  <c r="H443" i="5"/>
  <c r="G443" i="5"/>
  <c r="J443" i="5" s="1"/>
  <c r="I443" i="5" s="1"/>
  <c r="H442" i="5"/>
  <c r="G442" i="5"/>
  <c r="J442" i="5" s="1"/>
  <c r="J440" i="5"/>
  <c r="H440" i="5"/>
  <c r="G440" i="5"/>
  <c r="H439" i="5"/>
  <c r="G439" i="5"/>
  <c r="J439" i="5" s="1"/>
  <c r="H438" i="5"/>
  <c r="G438" i="5"/>
  <c r="J438" i="5" s="1"/>
  <c r="H437" i="5"/>
  <c r="G437" i="5"/>
  <c r="J437" i="5" s="1"/>
  <c r="H436" i="5"/>
  <c r="G436" i="5"/>
  <c r="J436" i="5" s="1"/>
  <c r="H435" i="5"/>
  <c r="G435" i="5"/>
  <c r="J435" i="5" s="1"/>
  <c r="I435" i="5" s="1"/>
  <c r="H434" i="5"/>
  <c r="G434" i="5"/>
  <c r="J434" i="5" s="1"/>
  <c r="H433" i="5"/>
  <c r="G433" i="5"/>
  <c r="J433" i="5" s="1"/>
  <c r="H431" i="5"/>
  <c r="G431" i="5"/>
  <c r="J431" i="5" s="1"/>
  <c r="H430" i="5"/>
  <c r="G430" i="5"/>
  <c r="J430" i="5" s="1"/>
  <c r="H429" i="5"/>
  <c r="G429" i="5"/>
  <c r="J429" i="5" s="1"/>
  <c r="H428" i="5"/>
  <c r="G428" i="5"/>
  <c r="J428" i="5" s="1"/>
  <c r="H427" i="5"/>
  <c r="G427" i="5"/>
  <c r="J427" i="5" s="1"/>
  <c r="H426" i="5"/>
  <c r="G426" i="5"/>
  <c r="J426" i="5" s="1"/>
  <c r="H425" i="5"/>
  <c r="G425" i="5"/>
  <c r="J425" i="5" s="1"/>
  <c r="H424" i="5"/>
  <c r="G424" i="5"/>
  <c r="J424" i="5" s="1"/>
  <c r="H423" i="5"/>
  <c r="G423" i="5"/>
  <c r="J423" i="5" s="1"/>
  <c r="H422" i="5"/>
  <c r="G422" i="5"/>
  <c r="J422" i="5" s="1"/>
  <c r="H420" i="5"/>
  <c r="G420" i="5"/>
  <c r="J420" i="5" s="1"/>
  <c r="H419" i="5"/>
  <c r="G419" i="5"/>
  <c r="J419" i="5" s="1"/>
  <c r="H418" i="5"/>
  <c r="G418" i="5"/>
  <c r="J418" i="5" s="1"/>
  <c r="H417" i="5"/>
  <c r="G417" i="5"/>
  <c r="J417" i="5" s="1"/>
  <c r="H416" i="5"/>
  <c r="G416" i="5"/>
  <c r="J416" i="5" s="1"/>
  <c r="H415" i="5"/>
  <c r="G415" i="5"/>
  <c r="J415" i="5" s="1"/>
  <c r="H414" i="5"/>
  <c r="G414" i="5"/>
  <c r="J414" i="5" s="1"/>
  <c r="H413" i="5"/>
  <c r="G413" i="5"/>
  <c r="J413" i="5" s="1"/>
  <c r="H412" i="5"/>
  <c r="G412" i="5"/>
  <c r="J412" i="5" s="1"/>
  <c r="H411" i="5"/>
  <c r="G411" i="5"/>
  <c r="J411" i="5" s="1"/>
  <c r="H410" i="5"/>
  <c r="G410" i="5"/>
  <c r="J410" i="5" s="1"/>
  <c r="H408" i="5"/>
  <c r="G408" i="5"/>
  <c r="J408" i="5" s="1"/>
  <c r="I408" i="5" s="1"/>
  <c r="H407" i="5"/>
  <c r="G407" i="5"/>
  <c r="J407" i="5" s="1"/>
  <c r="H406" i="5"/>
  <c r="G406" i="5"/>
  <c r="J406" i="5" s="1"/>
  <c r="H405" i="5"/>
  <c r="G405" i="5"/>
  <c r="J405" i="5" s="1"/>
  <c r="H404" i="5"/>
  <c r="G404" i="5"/>
  <c r="J404" i="5" s="1"/>
  <c r="H403" i="5"/>
  <c r="G403" i="5"/>
  <c r="J403" i="5" s="1"/>
  <c r="H402" i="5"/>
  <c r="G402" i="5"/>
  <c r="J402" i="5" s="1"/>
  <c r="H401" i="5"/>
  <c r="G401" i="5"/>
  <c r="J401" i="5" s="1"/>
  <c r="H400" i="5"/>
  <c r="G400" i="5"/>
  <c r="J400" i="5" s="1"/>
  <c r="H398" i="5"/>
  <c r="G398" i="5"/>
  <c r="J398" i="5" s="1"/>
  <c r="H397" i="5"/>
  <c r="G397" i="5"/>
  <c r="J397" i="5" s="1"/>
  <c r="H396" i="5"/>
  <c r="G396" i="5"/>
  <c r="J396" i="5" s="1"/>
  <c r="I396" i="5" s="1"/>
  <c r="H395" i="5"/>
  <c r="G395" i="5"/>
  <c r="J395" i="5" s="1"/>
  <c r="I395" i="5" s="1"/>
  <c r="H393" i="5"/>
  <c r="G393" i="5"/>
  <c r="J393" i="5" s="1"/>
  <c r="H392" i="5"/>
  <c r="G392" i="5"/>
  <c r="J392" i="5" s="1"/>
  <c r="H391" i="5"/>
  <c r="G391" i="5"/>
  <c r="J391" i="5" s="1"/>
  <c r="H390" i="5"/>
  <c r="G390" i="5"/>
  <c r="J390" i="5" s="1"/>
  <c r="I390" i="5" s="1"/>
  <c r="H389" i="5"/>
  <c r="G389" i="5"/>
  <c r="J389" i="5" s="1"/>
  <c r="H388" i="5"/>
  <c r="G388" i="5"/>
  <c r="J388" i="5" s="1"/>
  <c r="H387" i="5"/>
  <c r="G387" i="5"/>
  <c r="J387" i="5" s="1"/>
  <c r="H386" i="5"/>
  <c r="G386" i="5"/>
  <c r="J386" i="5" s="1"/>
  <c r="I386" i="5" s="1"/>
  <c r="H385" i="5"/>
  <c r="G385" i="5"/>
  <c r="J385" i="5" s="1"/>
  <c r="H384" i="5"/>
  <c r="G384" i="5"/>
  <c r="J384" i="5" s="1"/>
  <c r="H383" i="5"/>
  <c r="G383" i="5"/>
  <c r="J383" i="5" s="1"/>
  <c r="H382" i="5"/>
  <c r="G382" i="5"/>
  <c r="J382" i="5" s="1"/>
  <c r="I382" i="5" s="1"/>
  <c r="H381" i="5"/>
  <c r="G381" i="5"/>
  <c r="J381" i="5" s="1"/>
  <c r="H380" i="5"/>
  <c r="G380" i="5"/>
  <c r="J380" i="5" s="1"/>
  <c r="H379" i="5"/>
  <c r="G379" i="5"/>
  <c r="J379" i="5" s="1"/>
  <c r="H377" i="5"/>
  <c r="G377" i="5"/>
  <c r="J377" i="5" s="1"/>
  <c r="I377" i="5" s="1"/>
  <c r="H376" i="5"/>
  <c r="G376" i="5"/>
  <c r="J376" i="5" s="1"/>
  <c r="H375" i="5"/>
  <c r="G375" i="5"/>
  <c r="J375" i="5" s="1"/>
  <c r="H374" i="5"/>
  <c r="G374" i="5"/>
  <c r="J374" i="5" s="1"/>
  <c r="I374" i="5" s="1"/>
  <c r="H371" i="5"/>
  <c r="G371" i="5"/>
  <c r="J371" i="5" s="1"/>
  <c r="I371" i="5" s="1"/>
  <c r="H370" i="5"/>
  <c r="G370" i="5"/>
  <c r="J370" i="5" s="1"/>
  <c r="H369" i="5"/>
  <c r="G369" i="5"/>
  <c r="J369" i="5" s="1"/>
  <c r="H367" i="5"/>
  <c r="G367" i="5"/>
  <c r="J367" i="5" s="1"/>
  <c r="H365" i="5"/>
  <c r="G365" i="5"/>
  <c r="J365" i="5" s="1"/>
  <c r="H364" i="5"/>
  <c r="G364" i="5"/>
  <c r="J364" i="5" s="1"/>
  <c r="I362" i="5"/>
  <c r="G362" i="5"/>
  <c r="I361" i="5"/>
  <c r="J361" i="5" s="1"/>
  <c r="G361" i="5"/>
  <c r="I359" i="5"/>
  <c r="G359" i="5"/>
  <c r="I358" i="5"/>
  <c r="G358" i="5"/>
  <c r="I357" i="5"/>
  <c r="G357" i="5"/>
  <c r="I356" i="5"/>
  <c r="G356" i="5"/>
  <c r="H353" i="5"/>
  <c r="G353" i="5"/>
  <c r="J353" i="5" s="1"/>
  <c r="H352" i="5"/>
  <c r="G352" i="5"/>
  <c r="J352" i="5" s="1"/>
  <c r="H350" i="5"/>
  <c r="G350" i="5"/>
  <c r="J350" i="5" s="1"/>
  <c r="J349" i="5" s="1"/>
  <c r="H348" i="5"/>
  <c r="G348" i="5"/>
  <c r="J348" i="5" s="1"/>
  <c r="H347" i="5"/>
  <c r="G347" i="5"/>
  <c r="J347" i="5" s="1"/>
  <c r="H346" i="5"/>
  <c r="G346" i="5"/>
  <c r="J346" i="5" s="1"/>
  <c r="H344" i="5"/>
  <c r="G344" i="5"/>
  <c r="J344" i="5" s="1"/>
  <c r="H343" i="5"/>
  <c r="G343" i="5"/>
  <c r="J343" i="5" s="1"/>
  <c r="H342" i="5"/>
  <c r="G342" i="5"/>
  <c r="J342" i="5" s="1"/>
  <c r="H341" i="5"/>
  <c r="G341" i="5"/>
  <c r="J341" i="5" s="1"/>
  <c r="H340" i="5"/>
  <c r="G340" i="5"/>
  <c r="J340" i="5" s="1"/>
  <c r="H339" i="5"/>
  <c r="G339" i="5"/>
  <c r="J339" i="5" s="1"/>
  <c r="H337" i="5"/>
  <c r="G337" i="5"/>
  <c r="J337" i="5" s="1"/>
  <c r="H336" i="5"/>
  <c r="G336" i="5"/>
  <c r="J336" i="5" s="1"/>
  <c r="H335" i="5"/>
  <c r="G335" i="5"/>
  <c r="J335" i="5" s="1"/>
  <c r="H334" i="5"/>
  <c r="G334" i="5"/>
  <c r="J334" i="5" s="1"/>
  <c r="H333" i="5"/>
  <c r="G333" i="5"/>
  <c r="J333" i="5" s="1"/>
  <c r="H332" i="5"/>
  <c r="G332" i="5"/>
  <c r="J332" i="5" s="1"/>
  <c r="H329" i="5"/>
  <c r="G329" i="5"/>
  <c r="J329" i="5" s="1"/>
  <c r="H328" i="5"/>
  <c r="G328" i="5"/>
  <c r="J328" i="5" s="1"/>
  <c r="H327" i="5"/>
  <c r="G327" i="5"/>
  <c r="J327" i="5" s="1"/>
  <c r="I327" i="5" s="1"/>
  <c r="H326" i="5"/>
  <c r="G326" i="5"/>
  <c r="J326" i="5" s="1"/>
  <c r="H325" i="5"/>
  <c r="G325" i="5"/>
  <c r="J325" i="5" s="1"/>
  <c r="H324" i="5"/>
  <c r="G324" i="5"/>
  <c r="J324" i="5" s="1"/>
  <c r="H323" i="5"/>
  <c r="G323" i="5"/>
  <c r="J323" i="5" s="1"/>
  <c r="H321" i="5"/>
  <c r="G321" i="5"/>
  <c r="J321" i="5" s="1"/>
  <c r="H320" i="5"/>
  <c r="G320" i="5"/>
  <c r="J320" i="5" s="1"/>
  <c r="H319" i="5"/>
  <c r="G319" i="5"/>
  <c r="J319" i="5" s="1"/>
  <c r="H318" i="5"/>
  <c r="G318" i="5"/>
  <c r="J318" i="5" s="1"/>
  <c r="H317" i="5"/>
  <c r="G317" i="5"/>
  <c r="J317" i="5" s="1"/>
  <c r="H316" i="5"/>
  <c r="G316" i="5"/>
  <c r="J316" i="5" s="1"/>
  <c r="H315" i="5"/>
  <c r="G315" i="5"/>
  <c r="J315" i="5" s="1"/>
  <c r="H314" i="5"/>
  <c r="G314" i="5"/>
  <c r="J314" i="5" s="1"/>
  <c r="H313" i="5"/>
  <c r="G313" i="5"/>
  <c r="J313" i="5" s="1"/>
  <c r="H312" i="5"/>
  <c r="G312" i="5"/>
  <c r="J312" i="5" s="1"/>
  <c r="H311" i="5"/>
  <c r="G311" i="5"/>
  <c r="J311" i="5" s="1"/>
  <c r="H310" i="5"/>
  <c r="G310" i="5"/>
  <c r="J310" i="5" s="1"/>
  <c r="H309" i="5"/>
  <c r="G309" i="5"/>
  <c r="J309" i="5" s="1"/>
  <c r="H308" i="5"/>
  <c r="G308" i="5"/>
  <c r="J308" i="5" s="1"/>
  <c r="H307" i="5"/>
  <c r="G307" i="5"/>
  <c r="J307" i="5" s="1"/>
  <c r="H306" i="5"/>
  <c r="G306" i="5"/>
  <c r="J306" i="5" s="1"/>
  <c r="H305" i="5"/>
  <c r="G305" i="5"/>
  <c r="J305" i="5" s="1"/>
  <c r="H304" i="5"/>
  <c r="G304" i="5"/>
  <c r="J304" i="5" s="1"/>
  <c r="H303" i="5"/>
  <c r="G303" i="5"/>
  <c r="J303" i="5" s="1"/>
  <c r="H302" i="5"/>
  <c r="G302" i="5"/>
  <c r="J302" i="5" s="1"/>
  <c r="H301" i="5"/>
  <c r="G301" i="5"/>
  <c r="J301" i="5" s="1"/>
  <c r="H300" i="5"/>
  <c r="G300" i="5"/>
  <c r="J300" i="5" s="1"/>
  <c r="H299" i="5"/>
  <c r="G299" i="5"/>
  <c r="J299" i="5" s="1"/>
  <c r="H298" i="5"/>
  <c r="G298" i="5"/>
  <c r="J298" i="5" s="1"/>
  <c r="H297" i="5"/>
  <c r="G297" i="5"/>
  <c r="J297" i="5" s="1"/>
  <c r="H296" i="5"/>
  <c r="G296" i="5"/>
  <c r="J296" i="5" s="1"/>
  <c r="H295" i="5"/>
  <c r="G295" i="5"/>
  <c r="J295" i="5" s="1"/>
  <c r="H294" i="5"/>
  <c r="G294" i="5"/>
  <c r="J294" i="5" s="1"/>
  <c r="H293" i="5"/>
  <c r="G293" i="5"/>
  <c r="J293" i="5" s="1"/>
  <c r="H292" i="5"/>
  <c r="G292" i="5"/>
  <c r="J292" i="5" s="1"/>
  <c r="H291" i="5"/>
  <c r="G291" i="5"/>
  <c r="J291" i="5" s="1"/>
  <c r="H289" i="5"/>
  <c r="G289" i="5"/>
  <c r="J289" i="5" s="1"/>
  <c r="H288" i="5"/>
  <c r="G288" i="5"/>
  <c r="J288" i="5" s="1"/>
  <c r="H287" i="5"/>
  <c r="G287" i="5"/>
  <c r="J287" i="5" s="1"/>
  <c r="H286" i="5"/>
  <c r="G286" i="5"/>
  <c r="J286" i="5" s="1"/>
  <c r="H285" i="5"/>
  <c r="G285" i="5"/>
  <c r="J285" i="5" s="1"/>
  <c r="I285" i="5" s="1"/>
  <c r="H284" i="5"/>
  <c r="G284" i="5"/>
  <c r="J284" i="5" s="1"/>
  <c r="H283" i="5"/>
  <c r="G283" i="5"/>
  <c r="J283" i="5" s="1"/>
  <c r="H282" i="5"/>
  <c r="G282" i="5"/>
  <c r="J282" i="5" s="1"/>
  <c r="H281" i="5"/>
  <c r="G281" i="5"/>
  <c r="J281" i="5" s="1"/>
  <c r="H280" i="5"/>
  <c r="G280" i="5"/>
  <c r="J280" i="5" s="1"/>
  <c r="H279" i="5"/>
  <c r="G279" i="5"/>
  <c r="J279" i="5" s="1"/>
  <c r="H278" i="5"/>
  <c r="G278" i="5"/>
  <c r="J278" i="5" s="1"/>
  <c r="H277" i="5"/>
  <c r="G277" i="5"/>
  <c r="J277" i="5" s="1"/>
  <c r="I277" i="5" s="1"/>
  <c r="J276" i="5"/>
  <c r="H276" i="5"/>
  <c r="G276" i="5"/>
  <c r="H275" i="5"/>
  <c r="G275" i="5"/>
  <c r="J275" i="5" s="1"/>
  <c r="H274" i="5"/>
  <c r="G274" i="5"/>
  <c r="J274" i="5" s="1"/>
  <c r="H273" i="5"/>
  <c r="G273" i="5"/>
  <c r="J273" i="5" s="1"/>
  <c r="H272" i="5"/>
  <c r="G272" i="5"/>
  <c r="J272" i="5" s="1"/>
  <c r="H271" i="5"/>
  <c r="G271" i="5"/>
  <c r="J271" i="5" s="1"/>
  <c r="H270" i="5"/>
  <c r="G270" i="5"/>
  <c r="J270" i="5" s="1"/>
  <c r="J269" i="5"/>
  <c r="H269" i="5"/>
  <c r="G269" i="5"/>
  <c r="H268" i="5"/>
  <c r="G268" i="5"/>
  <c r="J268" i="5" s="1"/>
  <c r="H267" i="5"/>
  <c r="G267" i="5"/>
  <c r="J267" i="5" s="1"/>
  <c r="H266" i="5"/>
  <c r="G266" i="5"/>
  <c r="J266" i="5" s="1"/>
  <c r="H265" i="5"/>
  <c r="G265" i="5"/>
  <c r="J265" i="5" s="1"/>
  <c r="H264" i="5"/>
  <c r="G264" i="5"/>
  <c r="J264" i="5" s="1"/>
  <c r="H263" i="5"/>
  <c r="G263" i="5"/>
  <c r="J263" i="5" s="1"/>
  <c r="H262" i="5"/>
  <c r="G262" i="5"/>
  <c r="J262" i="5" s="1"/>
  <c r="H261" i="5"/>
  <c r="G261" i="5"/>
  <c r="J261" i="5" s="1"/>
  <c r="H260" i="5"/>
  <c r="G260" i="5"/>
  <c r="J260" i="5" s="1"/>
  <c r="H259" i="5"/>
  <c r="G259" i="5"/>
  <c r="J259" i="5" s="1"/>
  <c r="H258" i="5"/>
  <c r="G258" i="5"/>
  <c r="J258" i="5" s="1"/>
  <c r="H257" i="5"/>
  <c r="G257" i="5"/>
  <c r="J257" i="5" s="1"/>
  <c r="H256" i="5"/>
  <c r="G256" i="5"/>
  <c r="J256" i="5" s="1"/>
  <c r="H255" i="5"/>
  <c r="G255" i="5"/>
  <c r="J255" i="5" s="1"/>
  <c r="H254" i="5"/>
  <c r="G254" i="5"/>
  <c r="J254" i="5" s="1"/>
  <c r="J253" i="5"/>
  <c r="I253" i="5" s="1"/>
  <c r="H253" i="5"/>
  <c r="G253" i="5"/>
  <c r="H252" i="5"/>
  <c r="G252" i="5"/>
  <c r="J252" i="5" s="1"/>
  <c r="H251" i="5"/>
  <c r="G251" i="5"/>
  <c r="J251" i="5" s="1"/>
  <c r="I251" i="5" s="1"/>
  <c r="H250" i="5"/>
  <c r="G250" i="5"/>
  <c r="J250" i="5" s="1"/>
  <c r="H249" i="5"/>
  <c r="G249" i="5"/>
  <c r="J249" i="5" s="1"/>
  <c r="H248" i="5"/>
  <c r="G248" i="5"/>
  <c r="J248" i="5" s="1"/>
  <c r="H247" i="5"/>
  <c r="G247" i="5"/>
  <c r="J247" i="5" s="1"/>
  <c r="H245" i="5"/>
  <c r="G245" i="5"/>
  <c r="J245" i="5" s="1"/>
  <c r="H244" i="5"/>
  <c r="G244" i="5"/>
  <c r="J244" i="5" s="1"/>
  <c r="H243" i="5"/>
  <c r="G243" i="5"/>
  <c r="J243" i="5" s="1"/>
  <c r="H242" i="5"/>
  <c r="G242" i="5"/>
  <c r="J242" i="5" s="1"/>
  <c r="H241" i="5"/>
  <c r="G241" i="5"/>
  <c r="J241" i="5" s="1"/>
  <c r="H240" i="5"/>
  <c r="G240" i="5"/>
  <c r="J240" i="5" s="1"/>
  <c r="H239" i="5"/>
  <c r="G239" i="5"/>
  <c r="J239" i="5" s="1"/>
  <c r="H238" i="5"/>
  <c r="G238" i="5"/>
  <c r="J238" i="5" s="1"/>
  <c r="H237" i="5"/>
  <c r="G237" i="5"/>
  <c r="J237" i="5" s="1"/>
  <c r="H236" i="5"/>
  <c r="G236" i="5"/>
  <c r="J236" i="5" s="1"/>
  <c r="H235" i="5"/>
  <c r="G235" i="5"/>
  <c r="J235" i="5" s="1"/>
  <c r="H234" i="5"/>
  <c r="G234" i="5"/>
  <c r="J234" i="5" s="1"/>
  <c r="H233" i="5"/>
  <c r="G233" i="5"/>
  <c r="J233" i="5" s="1"/>
  <c r="H232" i="5"/>
  <c r="G232" i="5"/>
  <c r="J232" i="5" s="1"/>
  <c r="H231" i="5"/>
  <c r="G231" i="5"/>
  <c r="J231" i="5" s="1"/>
  <c r="H230" i="5"/>
  <c r="G230" i="5"/>
  <c r="J230" i="5" s="1"/>
  <c r="H229" i="5"/>
  <c r="G229" i="5"/>
  <c r="J229" i="5" s="1"/>
  <c r="H228" i="5"/>
  <c r="G228" i="5"/>
  <c r="J228" i="5" s="1"/>
  <c r="H227" i="5"/>
  <c r="G227" i="5"/>
  <c r="J227" i="5" s="1"/>
  <c r="H226" i="5"/>
  <c r="G226" i="5"/>
  <c r="J226" i="5" s="1"/>
  <c r="H225" i="5"/>
  <c r="G225" i="5"/>
  <c r="J225" i="5" s="1"/>
  <c r="H224" i="5"/>
  <c r="G224" i="5"/>
  <c r="J224" i="5" s="1"/>
  <c r="H223" i="5"/>
  <c r="G223" i="5"/>
  <c r="J223" i="5" s="1"/>
  <c r="H222" i="5"/>
  <c r="G222" i="5"/>
  <c r="J222" i="5" s="1"/>
  <c r="H221" i="5"/>
  <c r="G221" i="5"/>
  <c r="J221" i="5" s="1"/>
  <c r="H220" i="5"/>
  <c r="G220" i="5"/>
  <c r="J220" i="5" s="1"/>
  <c r="H219" i="5"/>
  <c r="G219" i="5"/>
  <c r="J219" i="5" s="1"/>
  <c r="H218" i="5"/>
  <c r="G218" i="5"/>
  <c r="J218" i="5" s="1"/>
  <c r="H217" i="5"/>
  <c r="G217" i="5"/>
  <c r="J217" i="5" s="1"/>
  <c r="H216" i="5"/>
  <c r="G216" i="5"/>
  <c r="J216" i="5" s="1"/>
  <c r="H215" i="5"/>
  <c r="G215" i="5"/>
  <c r="J215" i="5" s="1"/>
  <c r="H214" i="5"/>
  <c r="G214" i="5"/>
  <c r="J214" i="5" s="1"/>
  <c r="H213" i="5"/>
  <c r="G213" i="5"/>
  <c r="J213" i="5" s="1"/>
  <c r="H212" i="5"/>
  <c r="G212" i="5"/>
  <c r="J212" i="5" s="1"/>
  <c r="H211" i="5"/>
  <c r="G211" i="5"/>
  <c r="J211" i="5" s="1"/>
  <c r="H210" i="5"/>
  <c r="G210" i="5"/>
  <c r="J210" i="5" s="1"/>
  <c r="H209" i="5"/>
  <c r="G209" i="5"/>
  <c r="J209" i="5" s="1"/>
  <c r="H208" i="5"/>
  <c r="G208" i="5"/>
  <c r="J208" i="5" s="1"/>
  <c r="H207" i="5"/>
  <c r="G207" i="5"/>
  <c r="J207" i="5" s="1"/>
  <c r="H206" i="5"/>
  <c r="G206" i="5"/>
  <c r="J206" i="5" s="1"/>
  <c r="H204" i="5"/>
  <c r="G204" i="5"/>
  <c r="J204" i="5" s="1"/>
  <c r="H203" i="5"/>
  <c r="G203" i="5"/>
  <c r="J203" i="5" s="1"/>
  <c r="H202" i="5"/>
  <c r="G202" i="5"/>
  <c r="J202" i="5" s="1"/>
  <c r="H201" i="5"/>
  <c r="G201" i="5"/>
  <c r="J201" i="5" s="1"/>
  <c r="I201" i="5" s="1"/>
  <c r="H200" i="5"/>
  <c r="G200" i="5"/>
  <c r="J200" i="5" s="1"/>
  <c r="H199" i="5"/>
  <c r="G199" i="5"/>
  <c r="J199" i="5" s="1"/>
  <c r="H198" i="5"/>
  <c r="G198" i="5"/>
  <c r="J198" i="5" s="1"/>
  <c r="H197" i="5"/>
  <c r="G197" i="5"/>
  <c r="J197" i="5" s="1"/>
  <c r="I197" i="5" s="1"/>
  <c r="H196" i="5"/>
  <c r="G196" i="5"/>
  <c r="J196" i="5" s="1"/>
  <c r="H195" i="5"/>
  <c r="G195" i="5"/>
  <c r="J195" i="5" s="1"/>
  <c r="H194" i="5"/>
  <c r="G194" i="5"/>
  <c r="J194" i="5" s="1"/>
  <c r="H193" i="5"/>
  <c r="G193" i="5"/>
  <c r="J193" i="5" s="1"/>
  <c r="H192" i="5"/>
  <c r="G192" i="5"/>
  <c r="J192" i="5" s="1"/>
  <c r="H191" i="5"/>
  <c r="G191" i="5"/>
  <c r="J191" i="5" s="1"/>
  <c r="H190" i="5"/>
  <c r="G190" i="5"/>
  <c r="J190" i="5" s="1"/>
  <c r="H189" i="5"/>
  <c r="G189" i="5"/>
  <c r="J189" i="5" s="1"/>
  <c r="H188" i="5"/>
  <c r="G188" i="5"/>
  <c r="J188" i="5" s="1"/>
  <c r="H187" i="5"/>
  <c r="G187" i="5"/>
  <c r="J187" i="5" s="1"/>
  <c r="H186" i="5"/>
  <c r="G186" i="5"/>
  <c r="J186" i="5" s="1"/>
  <c r="H185" i="5"/>
  <c r="G185" i="5"/>
  <c r="J185" i="5" s="1"/>
  <c r="H184" i="5"/>
  <c r="G184" i="5"/>
  <c r="J184" i="5" s="1"/>
  <c r="H183" i="5"/>
  <c r="G183" i="5"/>
  <c r="J183" i="5" s="1"/>
  <c r="H182" i="5"/>
  <c r="G182" i="5"/>
  <c r="J182" i="5" s="1"/>
  <c r="H181" i="5"/>
  <c r="G181" i="5"/>
  <c r="J181" i="5" s="1"/>
  <c r="H180" i="5"/>
  <c r="G180" i="5"/>
  <c r="J180" i="5" s="1"/>
  <c r="H179" i="5"/>
  <c r="G179" i="5"/>
  <c r="J179" i="5" s="1"/>
  <c r="H178" i="5"/>
  <c r="G178" i="5"/>
  <c r="J178" i="5" s="1"/>
  <c r="H177" i="5"/>
  <c r="G177" i="5"/>
  <c r="J177" i="5" s="1"/>
  <c r="H176" i="5"/>
  <c r="G176" i="5"/>
  <c r="J176" i="5" s="1"/>
  <c r="H175" i="5"/>
  <c r="G175" i="5"/>
  <c r="J175" i="5" s="1"/>
  <c r="H174" i="5"/>
  <c r="G174" i="5"/>
  <c r="J174" i="5" s="1"/>
  <c r="H173" i="5"/>
  <c r="G173" i="5"/>
  <c r="J173" i="5" s="1"/>
  <c r="H172" i="5"/>
  <c r="G172" i="5"/>
  <c r="J172" i="5" s="1"/>
  <c r="H171" i="5"/>
  <c r="G171" i="5"/>
  <c r="J171" i="5" s="1"/>
  <c r="H170" i="5"/>
  <c r="G170" i="5"/>
  <c r="J170" i="5" s="1"/>
  <c r="H169" i="5"/>
  <c r="G169" i="5"/>
  <c r="J169" i="5" s="1"/>
  <c r="H168" i="5"/>
  <c r="G168" i="5"/>
  <c r="J168" i="5" s="1"/>
  <c r="H167" i="5"/>
  <c r="G167" i="5"/>
  <c r="J167" i="5" s="1"/>
  <c r="H166" i="5"/>
  <c r="G166" i="5"/>
  <c r="J166" i="5" s="1"/>
  <c r="H165" i="5"/>
  <c r="G165" i="5"/>
  <c r="J165" i="5" s="1"/>
  <c r="H164" i="5"/>
  <c r="G164" i="5"/>
  <c r="J164" i="5" s="1"/>
  <c r="H163" i="5"/>
  <c r="G163" i="5"/>
  <c r="J163" i="5" s="1"/>
  <c r="H162" i="5"/>
  <c r="G162" i="5"/>
  <c r="J162" i="5" s="1"/>
  <c r="H161" i="5"/>
  <c r="G161" i="5"/>
  <c r="J161" i="5" s="1"/>
  <c r="H160" i="5"/>
  <c r="G160" i="5"/>
  <c r="J160" i="5" s="1"/>
  <c r="H159" i="5"/>
  <c r="G159" i="5"/>
  <c r="J159" i="5" s="1"/>
  <c r="H158" i="5"/>
  <c r="G158" i="5"/>
  <c r="J158" i="5" s="1"/>
  <c r="H157" i="5"/>
  <c r="G157" i="5"/>
  <c r="J157" i="5" s="1"/>
  <c r="J156" i="5"/>
  <c r="H156" i="5"/>
  <c r="G156" i="5"/>
  <c r="H155" i="5"/>
  <c r="G155" i="5"/>
  <c r="J155" i="5" s="1"/>
  <c r="H154" i="5"/>
  <c r="G154" i="5"/>
  <c r="J154" i="5" s="1"/>
  <c r="H153" i="5"/>
  <c r="G153" i="5"/>
  <c r="J153" i="5" s="1"/>
  <c r="H152" i="5"/>
  <c r="G152" i="5"/>
  <c r="J152" i="5" s="1"/>
  <c r="H151" i="5"/>
  <c r="G151" i="5"/>
  <c r="J151" i="5" s="1"/>
  <c r="H150" i="5"/>
  <c r="G150" i="5"/>
  <c r="J150" i="5" s="1"/>
  <c r="H149" i="5"/>
  <c r="G149" i="5"/>
  <c r="J149" i="5" s="1"/>
  <c r="H148" i="5"/>
  <c r="G148" i="5"/>
  <c r="J148" i="5" s="1"/>
  <c r="H147" i="5"/>
  <c r="G147" i="5"/>
  <c r="J147" i="5" s="1"/>
  <c r="I147" i="5" s="1"/>
  <c r="H146" i="5"/>
  <c r="G146" i="5"/>
  <c r="J146" i="5" s="1"/>
  <c r="H145" i="5"/>
  <c r="G145" i="5"/>
  <c r="J145" i="5" s="1"/>
  <c r="H144" i="5"/>
  <c r="G144" i="5"/>
  <c r="J144" i="5" s="1"/>
  <c r="H143" i="5"/>
  <c r="G143" i="5"/>
  <c r="J143" i="5" s="1"/>
  <c r="H142" i="5"/>
  <c r="G142" i="5"/>
  <c r="J142" i="5" s="1"/>
  <c r="H141" i="5"/>
  <c r="G141" i="5"/>
  <c r="J141" i="5" s="1"/>
  <c r="H140" i="5"/>
  <c r="G140" i="5"/>
  <c r="J140" i="5" s="1"/>
  <c r="H139" i="5"/>
  <c r="G139" i="5"/>
  <c r="J139" i="5" s="1"/>
  <c r="H138" i="5"/>
  <c r="G138" i="5"/>
  <c r="J138" i="5" s="1"/>
  <c r="H137" i="5"/>
  <c r="G137" i="5"/>
  <c r="J137" i="5" s="1"/>
  <c r="H136" i="5"/>
  <c r="G136" i="5"/>
  <c r="J136" i="5" s="1"/>
  <c r="H135" i="5"/>
  <c r="G135" i="5"/>
  <c r="J135" i="5" s="1"/>
  <c r="H134" i="5"/>
  <c r="G134" i="5"/>
  <c r="J134" i="5" s="1"/>
  <c r="H132" i="5"/>
  <c r="G132" i="5"/>
  <c r="J132" i="5" s="1"/>
  <c r="H131" i="5"/>
  <c r="G131" i="5"/>
  <c r="J131" i="5" s="1"/>
  <c r="H130" i="5"/>
  <c r="G130" i="5"/>
  <c r="J130" i="5" s="1"/>
  <c r="H129" i="5"/>
  <c r="G129" i="5"/>
  <c r="J129" i="5" s="1"/>
  <c r="H128" i="5"/>
  <c r="G128" i="5"/>
  <c r="J128" i="5" s="1"/>
  <c r="H127" i="5"/>
  <c r="G127" i="5"/>
  <c r="J127" i="5" s="1"/>
  <c r="H126" i="5"/>
  <c r="G126" i="5"/>
  <c r="J126" i="5" s="1"/>
  <c r="H125" i="5"/>
  <c r="G125" i="5"/>
  <c r="J125" i="5" s="1"/>
  <c r="H124" i="5"/>
  <c r="G124" i="5"/>
  <c r="J124" i="5" s="1"/>
  <c r="H123" i="5"/>
  <c r="G123" i="5"/>
  <c r="J123" i="5" s="1"/>
  <c r="H122" i="5"/>
  <c r="G122" i="5"/>
  <c r="J122" i="5" s="1"/>
  <c r="H121" i="5"/>
  <c r="G121" i="5"/>
  <c r="J121" i="5" s="1"/>
  <c r="H120" i="5"/>
  <c r="G120" i="5"/>
  <c r="J120" i="5" s="1"/>
  <c r="H119" i="5"/>
  <c r="G119" i="5"/>
  <c r="J119" i="5" s="1"/>
  <c r="H118" i="5"/>
  <c r="G118" i="5"/>
  <c r="J118" i="5" s="1"/>
  <c r="H117" i="5"/>
  <c r="G117" i="5"/>
  <c r="J117" i="5" s="1"/>
  <c r="H116" i="5"/>
  <c r="G116" i="5"/>
  <c r="J116" i="5" s="1"/>
  <c r="H115" i="5"/>
  <c r="G115" i="5"/>
  <c r="J115" i="5" s="1"/>
  <c r="H114" i="5"/>
  <c r="G114" i="5"/>
  <c r="J114" i="5" s="1"/>
  <c r="H111" i="5"/>
  <c r="G111" i="5"/>
  <c r="J111" i="5" s="1"/>
  <c r="H109" i="5"/>
  <c r="G109" i="5"/>
  <c r="J109" i="5" s="1"/>
  <c r="H108" i="5"/>
  <c r="G108" i="5"/>
  <c r="J108" i="5" s="1"/>
  <c r="H107" i="5"/>
  <c r="G107" i="5"/>
  <c r="J107" i="5" s="1"/>
  <c r="H106" i="5"/>
  <c r="G106" i="5"/>
  <c r="J106" i="5" s="1"/>
  <c r="H105" i="5"/>
  <c r="G105" i="5"/>
  <c r="J105" i="5" s="1"/>
  <c r="H102" i="5"/>
  <c r="G102" i="5"/>
  <c r="J102" i="5" s="1"/>
  <c r="H101" i="5"/>
  <c r="G101" i="5"/>
  <c r="J101" i="5" s="1"/>
  <c r="H100" i="5"/>
  <c r="G100" i="5"/>
  <c r="J100" i="5" s="1"/>
  <c r="H98" i="5"/>
  <c r="G98" i="5"/>
  <c r="J98" i="5" s="1"/>
  <c r="H97" i="5"/>
  <c r="G97" i="5"/>
  <c r="J97" i="5" s="1"/>
  <c r="H96" i="5"/>
  <c r="G96" i="5"/>
  <c r="J96" i="5" s="1"/>
  <c r="H95" i="5"/>
  <c r="G95" i="5"/>
  <c r="J95" i="5" s="1"/>
  <c r="H94" i="5"/>
  <c r="G94" i="5"/>
  <c r="J94" i="5" s="1"/>
  <c r="H92" i="5"/>
  <c r="G92" i="5"/>
  <c r="J92" i="5" s="1"/>
  <c r="H91" i="5"/>
  <c r="G91" i="5"/>
  <c r="J91" i="5" s="1"/>
  <c r="H90" i="5"/>
  <c r="G90" i="5"/>
  <c r="J90" i="5" s="1"/>
  <c r="H89" i="5"/>
  <c r="G89" i="5"/>
  <c r="J89" i="5" s="1"/>
  <c r="H87" i="5"/>
  <c r="G87" i="5"/>
  <c r="J87" i="5" s="1"/>
  <c r="H86" i="5"/>
  <c r="G86" i="5"/>
  <c r="J86" i="5" s="1"/>
  <c r="H85" i="5"/>
  <c r="G85" i="5"/>
  <c r="J85" i="5" s="1"/>
  <c r="H84" i="5"/>
  <c r="G84" i="5"/>
  <c r="J84" i="5" s="1"/>
  <c r="H83" i="5"/>
  <c r="G83" i="5"/>
  <c r="J83" i="5" s="1"/>
  <c r="H82" i="5"/>
  <c r="G82" i="5"/>
  <c r="J82" i="5" s="1"/>
  <c r="H81" i="5"/>
  <c r="G81" i="5"/>
  <c r="J81" i="5" s="1"/>
  <c r="H80" i="5"/>
  <c r="G80" i="5"/>
  <c r="J80" i="5" s="1"/>
  <c r="H79" i="5"/>
  <c r="G79" i="5"/>
  <c r="J79" i="5" s="1"/>
  <c r="H76" i="5"/>
  <c r="G76" i="5"/>
  <c r="J76" i="5" s="1"/>
  <c r="H75" i="5"/>
  <c r="G75" i="5"/>
  <c r="J75" i="5" s="1"/>
  <c r="H74" i="5"/>
  <c r="G74" i="5"/>
  <c r="J74" i="5" s="1"/>
  <c r="H73" i="5"/>
  <c r="G73" i="5"/>
  <c r="J73" i="5" s="1"/>
  <c r="H72" i="5"/>
  <c r="G72" i="5"/>
  <c r="J72" i="5" s="1"/>
  <c r="H71" i="5"/>
  <c r="G71" i="5"/>
  <c r="J71" i="5" s="1"/>
  <c r="H69" i="5"/>
  <c r="G69" i="5"/>
  <c r="J69" i="5" s="1"/>
  <c r="H68" i="5"/>
  <c r="G68" i="5"/>
  <c r="J68" i="5" s="1"/>
  <c r="H67" i="5"/>
  <c r="G67" i="5"/>
  <c r="J67" i="5" s="1"/>
  <c r="H65" i="5"/>
  <c r="G65" i="5"/>
  <c r="J65" i="5" s="1"/>
  <c r="H63" i="5"/>
  <c r="G63" i="5"/>
  <c r="J63" i="5" s="1"/>
  <c r="H62" i="5"/>
  <c r="G62" i="5"/>
  <c r="J62" i="5" s="1"/>
  <c r="H61" i="5"/>
  <c r="G61" i="5"/>
  <c r="J61" i="5" s="1"/>
  <c r="H60" i="5"/>
  <c r="G60" i="5"/>
  <c r="J60" i="5" s="1"/>
  <c r="H59" i="5"/>
  <c r="G59" i="5"/>
  <c r="J59" i="5" s="1"/>
  <c r="H58" i="5"/>
  <c r="G58" i="5"/>
  <c r="J58" i="5" s="1"/>
  <c r="H57" i="5"/>
  <c r="G57" i="5"/>
  <c r="J57" i="5" s="1"/>
  <c r="H56" i="5"/>
  <c r="G56" i="5"/>
  <c r="J56" i="5" s="1"/>
  <c r="H55" i="5"/>
  <c r="I55" i="5" s="1"/>
  <c r="G55" i="5"/>
  <c r="J55" i="5" s="1"/>
  <c r="H54" i="5"/>
  <c r="G54" i="5"/>
  <c r="J54" i="5" s="1"/>
  <c r="H53" i="5"/>
  <c r="G53" i="5"/>
  <c r="J53" i="5" s="1"/>
  <c r="H52" i="5"/>
  <c r="G52" i="5"/>
  <c r="J52" i="5" s="1"/>
  <c r="H51" i="5"/>
  <c r="G51" i="5"/>
  <c r="J51" i="5" s="1"/>
  <c r="H50" i="5"/>
  <c r="G50" i="5"/>
  <c r="J50" i="5" s="1"/>
  <c r="H48" i="5"/>
  <c r="G48" i="5"/>
  <c r="J48" i="5" s="1"/>
  <c r="H46" i="5"/>
  <c r="G46" i="5"/>
  <c r="J46" i="5" s="1"/>
  <c r="H45" i="5"/>
  <c r="G45" i="5"/>
  <c r="J45" i="5" s="1"/>
  <c r="H44" i="5"/>
  <c r="G44" i="5"/>
  <c r="J44" i="5" s="1"/>
  <c r="H43" i="5"/>
  <c r="G43" i="5"/>
  <c r="J43" i="5" s="1"/>
  <c r="H42" i="5"/>
  <c r="G42" i="5"/>
  <c r="J42" i="5" s="1"/>
  <c r="H40" i="5"/>
  <c r="G40" i="5"/>
  <c r="J40" i="5" s="1"/>
  <c r="H38" i="5"/>
  <c r="G38" i="5"/>
  <c r="J38" i="5" s="1"/>
  <c r="H37" i="5"/>
  <c r="G37" i="5"/>
  <c r="J37" i="5" s="1"/>
  <c r="H35" i="5"/>
  <c r="G35" i="5"/>
  <c r="J35" i="5" s="1"/>
  <c r="H34" i="5"/>
  <c r="G34" i="5"/>
  <c r="J34" i="5" s="1"/>
  <c r="H33" i="5"/>
  <c r="G33" i="5"/>
  <c r="J33" i="5" s="1"/>
  <c r="H31" i="5"/>
  <c r="G31" i="5"/>
  <c r="J31" i="5" s="1"/>
  <c r="J30" i="5"/>
  <c r="I30" i="5" s="1"/>
  <c r="H30" i="5"/>
  <c r="G30" i="5"/>
  <c r="H29" i="5"/>
  <c r="G29" i="5"/>
  <c r="J29" i="5" s="1"/>
  <c r="I29" i="5" s="1"/>
  <c r="H28" i="5"/>
  <c r="G28" i="5"/>
  <c r="J28" i="5" s="1"/>
  <c r="H27" i="5"/>
  <c r="G27" i="5"/>
  <c r="J27" i="5" s="1"/>
  <c r="H25" i="5"/>
  <c r="G25" i="5"/>
  <c r="J25" i="5" s="1"/>
  <c r="H24" i="5"/>
  <c r="G24" i="5"/>
  <c r="J24" i="5" s="1"/>
  <c r="H21" i="5"/>
  <c r="G21" i="5"/>
  <c r="J21" i="5" s="1"/>
  <c r="H20" i="5"/>
  <c r="G20" i="5"/>
  <c r="J20" i="5" s="1"/>
  <c r="H19" i="5"/>
  <c r="G19" i="5"/>
  <c r="J19" i="5" s="1"/>
  <c r="H18" i="5"/>
  <c r="G18" i="5"/>
  <c r="J18" i="5" s="1"/>
  <c r="H17" i="5"/>
  <c r="G17" i="5"/>
  <c r="J17" i="5" s="1"/>
  <c r="J16" i="5"/>
  <c r="H16" i="5"/>
  <c r="G16" i="5"/>
  <c r="I437" i="5" l="1"/>
  <c r="I75" i="5"/>
  <c r="I90" i="5"/>
  <c r="I95" i="5"/>
  <c r="I100" i="5"/>
  <c r="I106" i="5"/>
  <c r="I156" i="5"/>
  <c r="I350" i="5"/>
  <c r="I438" i="5"/>
  <c r="I76" i="5"/>
  <c r="I82" i="5"/>
  <c r="I96" i="5"/>
  <c r="I122" i="5"/>
  <c r="I143" i="5"/>
  <c r="I154" i="5"/>
  <c r="I102" i="5"/>
  <c r="I108" i="5"/>
  <c r="I119" i="5"/>
  <c r="I74" i="5"/>
  <c r="I80" i="5"/>
  <c r="I89" i="5"/>
  <c r="I120" i="5"/>
  <c r="I128" i="5"/>
  <c r="I137" i="5"/>
  <c r="I141" i="5"/>
  <c r="I145" i="5"/>
  <c r="I465" i="5"/>
  <c r="I483" i="5"/>
  <c r="I488" i="5"/>
  <c r="I257" i="5"/>
  <c r="I261" i="5"/>
  <c r="I446" i="5"/>
  <c r="I462" i="5"/>
  <c r="I466" i="5"/>
  <c r="I54" i="5"/>
  <c r="I153" i="5"/>
  <c r="I157" i="5"/>
  <c r="I169" i="5"/>
  <c r="I254" i="5"/>
  <c r="I269" i="5"/>
  <c r="I273" i="5"/>
  <c r="I405" i="5"/>
  <c r="I439" i="5"/>
  <c r="I25" i="5"/>
  <c r="I73" i="5"/>
  <c r="I174" i="5"/>
  <c r="I281" i="5"/>
  <c r="I336" i="5"/>
  <c r="I376" i="5"/>
  <c r="I402" i="5"/>
  <c r="I56" i="5"/>
  <c r="I63" i="5"/>
  <c r="I69" i="5"/>
  <c r="I342" i="5"/>
  <c r="I490" i="5"/>
  <c r="I440" i="5"/>
  <c r="I486" i="5"/>
  <c r="J39" i="5"/>
  <c r="I40" i="5"/>
  <c r="I172" i="5"/>
  <c r="I255" i="5"/>
  <c r="I279" i="5"/>
  <c r="I283" i="5"/>
  <c r="I445" i="5"/>
  <c r="I484" i="5"/>
  <c r="I493" i="5"/>
  <c r="I337" i="5"/>
  <c r="I45" i="5"/>
  <c r="I136" i="5"/>
  <c r="I162" i="5"/>
  <c r="I184" i="5"/>
  <c r="I263" i="5"/>
  <c r="I267" i="5"/>
  <c r="J359" i="5"/>
  <c r="I365" i="5"/>
  <c r="I397" i="5"/>
  <c r="J358" i="5"/>
  <c r="I62" i="5"/>
  <c r="I148" i="5"/>
  <c r="I152" i="5"/>
  <c r="I271" i="5"/>
  <c r="I275" i="5"/>
  <c r="I28" i="5"/>
  <c r="I38" i="5"/>
  <c r="I43" i="5"/>
  <c r="I53" i="5"/>
  <c r="I87" i="5"/>
  <c r="I114" i="5"/>
  <c r="I164" i="5"/>
  <c r="I168" i="5"/>
  <c r="I175" i="5"/>
  <c r="I190" i="5"/>
  <c r="I400" i="5"/>
  <c r="I420" i="5"/>
  <c r="I425" i="5"/>
  <c r="I429" i="5"/>
  <c r="I434" i="5"/>
  <c r="I487" i="5"/>
  <c r="J351" i="5"/>
  <c r="I352" i="5"/>
  <c r="I124" i="5"/>
  <c r="I60" i="5"/>
  <c r="I86" i="5"/>
  <c r="I118" i="5"/>
  <c r="I132" i="5"/>
  <c r="I140" i="5"/>
  <c r="I151" i="5"/>
  <c r="I165" i="5"/>
  <c r="I324" i="5"/>
  <c r="I341" i="5"/>
  <c r="I375" i="5"/>
  <c r="I383" i="5"/>
  <c r="I387" i="5"/>
  <c r="I391" i="5"/>
  <c r="I406" i="5"/>
  <c r="I20" i="5"/>
  <c r="I35" i="5"/>
  <c r="I57" i="5"/>
  <c r="I65" i="5"/>
  <c r="I91" i="5"/>
  <c r="I109" i="5"/>
  <c r="I115" i="5"/>
  <c r="I180" i="5"/>
  <c r="I187" i="5"/>
  <c r="I207" i="5"/>
  <c r="I211" i="5"/>
  <c r="I215" i="5"/>
  <c r="I219" i="5"/>
  <c r="I223" i="5"/>
  <c r="I227" i="5"/>
  <c r="I231" i="5"/>
  <c r="I235" i="5"/>
  <c r="I239" i="5"/>
  <c r="I243" i="5"/>
  <c r="I248" i="5"/>
  <c r="I284" i="5"/>
  <c r="I287" i="5"/>
  <c r="I292" i="5"/>
  <c r="I296" i="5"/>
  <c r="I300" i="5"/>
  <c r="I304" i="5"/>
  <c r="I308" i="5"/>
  <c r="I312" i="5"/>
  <c r="I316" i="5"/>
  <c r="I320" i="5"/>
  <c r="I333" i="5"/>
  <c r="I370" i="5"/>
  <c r="I403" i="5"/>
  <c r="I457" i="5"/>
  <c r="I463" i="5"/>
  <c r="I482" i="5"/>
  <c r="I17" i="5"/>
  <c r="I31" i="5"/>
  <c r="I37" i="5"/>
  <c r="I61" i="5"/>
  <c r="I126" i="5"/>
  <c r="I130" i="5"/>
  <c r="I138" i="5"/>
  <c r="I177" i="5"/>
  <c r="I188" i="5"/>
  <c r="I208" i="5"/>
  <c r="I212" i="5"/>
  <c r="I216" i="5"/>
  <c r="I220" i="5"/>
  <c r="I224" i="5"/>
  <c r="I228" i="5"/>
  <c r="I232" i="5"/>
  <c r="I236" i="5"/>
  <c r="I240" i="5"/>
  <c r="I244" i="5"/>
  <c r="I249" i="5"/>
  <c r="I259" i="5"/>
  <c r="I265" i="5"/>
  <c r="I334" i="5"/>
  <c r="I404" i="5"/>
  <c r="I458" i="5"/>
  <c r="J467" i="5"/>
  <c r="I72" i="5"/>
  <c r="I84" i="5"/>
  <c r="I97" i="5"/>
  <c r="I101" i="5"/>
  <c r="I107" i="5"/>
  <c r="I116" i="5"/>
  <c r="I123" i="5"/>
  <c r="I135" i="5"/>
  <c r="I149" i="5"/>
  <c r="I167" i="5"/>
  <c r="I185" i="5"/>
  <c r="I278" i="5"/>
  <c r="I347" i="5"/>
  <c r="I381" i="5"/>
  <c r="I385" i="5"/>
  <c r="I389" i="5"/>
  <c r="I401" i="5"/>
  <c r="I424" i="5"/>
  <c r="I428" i="5"/>
  <c r="I449" i="5"/>
  <c r="I471" i="5"/>
  <c r="I268" i="5"/>
  <c r="I18" i="5"/>
  <c r="I52" i="5"/>
  <c r="I68" i="5"/>
  <c r="I81" i="5"/>
  <c r="I127" i="5"/>
  <c r="I131" i="5"/>
  <c r="I146" i="5"/>
  <c r="I178" i="5"/>
  <c r="I200" i="5"/>
  <c r="I204" i="5"/>
  <c r="I250" i="5"/>
  <c r="I262" i="5"/>
  <c r="I289" i="5"/>
  <c r="I416" i="5"/>
  <c r="I346" i="5"/>
  <c r="J345" i="5"/>
  <c r="I247" i="5"/>
  <c r="J246" i="5"/>
  <c r="J331" i="5"/>
  <c r="I332" i="5"/>
  <c r="J450" i="5"/>
  <c r="J441" i="5"/>
  <c r="I58" i="5"/>
  <c r="I98" i="5"/>
  <c r="I139" i="5"/>
  <c r="I155" i="5"/>
  <c r="I158" i="5"/>
  <c r="I181" i="5"/>
  <c r="I194" i="5"/>
  <c r="I252" i="5"/>
  <c r="I266" i="5"/>
  <c r="I282" i="5"/>
  <c r="I325" i="5"/>
  <c r="I328" i="5"/>
  <c r="I348" i="5"/>
  <c r="I380" i="5"/>
  <c r="I384" i="5"/>
  <c r="I388" i="5"/>
  <c r="I392" i="5"/>
  <c r="I411" i="5"/>
  <c r="I426" i="5"/>
  <c r="I430" i="5"/>
  <c r="I455" i="5"/>
  <c r="I469" i="5"/>
  <c r="I258" i="5"/>
  <c r="I473" i="5"/>
  <c r="I59" i="5"/>
  <c r="I159" i="5"/>
  <c r="I182" i="5"/>
  <c r="I195" i="5"/>
  <c r="I209" i="5"/>
  <c r="I213" i="5"/>
  <c r="I217" i="5"/>
  <c r="I221" i="5"/>
  <c r="I225" i="5"/>
  <c r="I229" i="5"/>
  <c r="I233" i="5"/>
  <c r="I237" i="5"/>
  <c r="I241" i="5"/>
  <c r="I245" i="5"/>
  <c r="I264" i="5"/>
  <c r="I280" i="5"/>
  <c r="I294" i="5"/>
  <c r="I298" i="5"/>
  <c r="I302" i="5"/>
  <c r="I306" i="5"/>
  <c r="I310" i="5"/>
  <c r="I314" i="5"/>
  <c r="I318" i="5"/>
  <c r="I326" i="5"/>
  <c r="I343" i="5"/>
  <c r="I448" i="5"/>
  <c r="I34" i="5"/>
  <c r="I51" i="5"/>
  <c r="I92" i="5"/>
  <c r="I150" i="5"/>
  <c r="I166" i="5"/>
  <c r="I179" i="5"/>
  <c r="I189" i="5"/>
  <c r="I393" i="5"/>
  <c r="I412" i="5"/>
  <c r="I415" i="5"/>
  <c r="I423" i="5"/>
  <c r="I427" i="5"/>
  <c r="I431" i="5"/>
  <c r="I456" i="5"/>
  <c r="J356" i="5"/>
  <c r="I274" i="5"/>
  <c r="I452" i="5"/>
  <c r="I21" i="5"/>
  <c r="I46" i="5"/>
  <c r="I144" i="5"/>
  <c r="I163" i="5"/>
  <c r="I173" i="5"/>
  <c r="I183" i="5"/>
  <c r="I196" i="5"/>
  <c r="I199" i="5"/>
  <c r="I210" i="5"/>
  <c r="I214" i="5"/>
  <c r="I218" i="5"/>
  <c r="I222" i="5"/>
  <c r="I226" i="5"/>
  <c r="I230" i="5"/>
  <c r="I234" i="5"/>
  <c r="I238" i="5"/>
  <c r="I242" i="5"/>
  <c r="I260" i="5"/>
  <c r="I276" i="5"/>
  <c r="I329" i="5"/>
  <c r="I340" i="5"/>
  <c r="I344" i="5"/>
  <c r="I477" i="5"/>
  <c r="I256" i="5"/>
  <c r="I272" i="5"/>
  <c r="I288" i="5"/>
  <c r="I413" i="5"/>
  <c r="I478" i="5"/>
  <c r="J357" i="5"/>
  <c r="J355" i="5" s="1"/>
  <c r="I19" i="5"/>
  <c r="I44" i="5"/>
  <c r="I121" i="5"/>
  <c r="I129" i="5"/>
  <c r="I142" i="5"/>
  <c r="I161" i="5"/>
  <c r="I171" i="5"/>
  <c r="I191" i="5"/>
  <c r="I203" i="5"/>
  <c r="I270" i="5"/>
  <c r="I286" i="5"/>
  <c r="I442" i="5"/>
  <c r="I419" i="5"/>
  <c r="I398" i="5"/>
  <c r="I407" i="5"/>
  <c r="I417" i="5"/>
  <c r="I436" i="5"/>
  <c r="I479" i="5"/>
  <c r="I485" i="5"/>
  <c r="J362" i="5"/>
  <c r="J360" i="5" s="1"/>
  <c r="I50" i="5"/>
  <c r="I27" i="5"/>
  <c r="J26" i="5"/>
  <c r="I193" i="5"/>
  <c r="J23" i="5"/>
  <c r="I24" i="5"/>
  <c r="I67" i="5"/>
  <c r="J66" i="5"/>
  <c r="I85" i="5"/>
  <c r="I105" i="5"/>
  <c r="J104" i="5"/>
  <c r="I117" i="5"/>
  <c r="I125" i="5"/>
  <c r="I134" i="5"/>
  <c r="J133" i="5"/>
  <c r="J110" i="5"/>
  <c r="I111" i="5"/>
  <c r="J70" i="5"/>
  <c r="C18" i="4" s="1"/>
  <c r="I71" i="5"/>
  <c r="J78" i="5"/>
  <c r="I79" i="5"/>
  <c r="J47" i="5"/>
  <c r="I48" i="5"/>
  <c r="J15" i="5"/>
  <c r="C14" i="4" s="1"/>
  <c r="I16" i="5"/>
  <c r="I83" i="5"/>
  <c r="I170" i="5"/>
  <c r="J32" i="5"/>
  <c r="I33" i="5"/>
  <c r="I42" i="5"/>
  <c r="J41" i="5"/>
  <c r="J93" i="5"/>
  <c r="C22" i="4" s="1"/>
  <c r="I94" i="5"/>
  <c r="I206" i="5"/>
  <c r="J205" i="5"/>
  <c r="I291" i="5"/>
  <c r="J290" i="5"/>
  <c r="I295" i="5"/>
  <c r="I299" i="5"/>
  <c r="I303" i="5"/>
  <c r="I307" i="5"/>
  <c r="I311" i="5"/>
  <c r="I315" i="5"/>
  <c r="I319" i="5"/>
  <c r="I323" i="5"/>
  <c r="J322" i="5"/>
  <c r="C30" i="4" s="1"/>
  <c r="I353" i="5"/>
  <c r="I364" i="5"/>
  <c r="J363" i="5"/>
  <c r="I410" i="5"/>
  <c r="J409" i="5"/>
  <c r="I472" i="5"/>
  <c r="J36" i="5"/>
  <c r="J49" i="5"/>
  <c r="J99" i="5"/>
  <c r="C24" i="4" s="1"/>
  <c r="I186" i="5"/>
  <c r="I202" i="5"/>
  <c r="I369" i="5"/>
  <c r="J368" i="5"/>
  <c r="C38" i="4" s="1"/>
  <c r="I414" i="5"/>
  <c r="I454" i="5"/>
  <c r="J453" i="5"/>
  <c r="I470" i="5"/>
  <c r="I433" i="5"/>
  <c r="J432" i="5"/>
  <c r="J64" i="5"/>
  <c r="J113" i="5"/>
  <c r="J394" i="5"/>
  <c r="J399" i="5"/>
  <c r="J421" i="5"/>
  <c r="I422" i="5"/>
  <c r="J88" i="5"/>
  <c r="I198" i="5"/>
  <c r="I293" i="5"/>
  <c r="I297" i="5"/>
  <c r="I301" i="5"/>
  <c r="I305" i="5"/>
  <c r="I309" i="5"/>
  <c r="I313" i="5"/>
  <c r="I317" i="5"/>
  <c r="I321" i="5"/>
  <c r="J373" i="5"/>
  <c r="I418" i="5"/>
  <c r="J460" i="5"/>
  <c r="I468" i="5"/>
  <c r="I481" i="5"/>
  <c r="J480" i="5"/>
  <c r="C44" i="4" s="1"/>
  <c r="J378" i="5"/>
  <c r="I379" i="5"/>
  <c r="I335" i="5"/>
  <c r="J338" i="5"/>
  <c r="I339" i="5"/>
  <c r="I367" i="5"/>
  <c r="J366" i="5"/>
  <c r="C36" i="4" s="1"/>
  <c r="I451" i="5"/>
  <c r="I461" i="5"/>
  <c r="I474" i="5"/>
  <c r="H494" i="5"/>
  <c r="I160" i="5"/>
  <c r="I176" i="5"/>
  <c r="I192" i="5"/>
  <c r="J475" i="5"/>
  <c r="I476" i="5"/>
  <c r="I44" i="4" l="1"/>
  <c r="E44" i="4"/>
  <c r="F44" i="4"/>
  <c r="H44" i="4"/>
  <c r="G44" i="4"/>
  <c r="D44" i="4"/>
  <c r="J44" i="4"/>
  <c r="J330" i="5"/>
  <c r="C32" i="4" s="1"/>
  <c r="J112" i="5"/>
  <c r="C28" i="4" s="1"/>
  <c r="J354" i="5"/>
  <c r="C34" i="4" s="1"/>
  <c r="I494" i="5"/>
  <c r="J459" i="5"/>
  <c r="C42" i="4" s="1"/>
  <c r="J22" i="5"/>
  <c r="C16" i="4" s="1"/>
  <c r="J372" i="5"/>
  <c r="C40" i="4" s="1"/>
  <c r="J77" i="5"/>
  <c r="C20" i="4" s="1"/>
  <c r="J103" i="5"/>
  <c r="C26" i="4" s="1"/>
  <c r="C47" i="4" l="1"/>
  <c r="K47" i="4" s="1"/>
  <c r="I42" i="4"/>
  <c r="H42" i="4"/>
  <c r="D42" i="4"/>
  <c r="E42" i="4"/>
  <c r="J42" i="4"/>
  <c r="G42" i="4"/>
  <c r="F42" i="4"/>
  <c r="J494" i="5"/>
  <c r="C39" i="4"/>
  <c r="C37" i="4"/>
  <c r="C35" i="4"/>
  <c r="C33" i="4"/>
  <c r="C31" i="4"/>
  <c r="C29" i="4"/>
  <c r="C27" i="4"/>
  <c r="C25" i="4"/>
  <c r="C23" i="4"/>
  <c r="C21" i="4"/>
  <c r="C17" i="4"/>
  <c r="C15" i="4"/>
  <c r="C13" i="4"/>
  <c r="C19" i="4"/>
  <c r="F32" i="4" l="1"/>
  <c r="G20" i="4"/>
  <c r="H22" i="4"/>
  <c r="F38" i="4"/>
  <c r="E34" i="4"/>
  <c r="F36" i="4"/>
  <c r="I24" i="4"/>
  <c r="I40" i="4"/>
  <c r="E28" i="4"/>
  <c r="E26" i="4"/>
  <c r="F34" i="4"/>
  <c r="H30" i="4"/>
  <c r="G38" i="4"/>
  <c r="G36" i="4"/>
  <c r="J24" i="4"/>
  <c r="E32" i="4"/>
  <c r="H34" i="4"/>
  <c r="H36" i="4"/>
  <c r="H38" i="4"/>
  <c r="G32" i="4"/>
  <c r="I34" i="4"/>
  <c r="I36" i="4"/>
  <c r="I38" i="4"/>
  <c r="D28" i="4"/>
  <c r="H32" i="4"/>
  <c r="J34" i="4"/>
  <c r="J36" i="4"/>
  <c r="J38" i="4"/>
  <c r="F20" i="4"/>
  <c r="F28" i="4"/>
  <c r="I32" i="4"/>
  <c r="H20" i="4"/>
  <c r="E30" i="4"/>
  <c r="J40" i="4"/>
  <c r="G34" i="4"/>
  <c r="D36" i="4"/>
  <c r="D38" i="4"/>
  <c r="I20" i="4"/>
  <c r="F30" i="4"/>
  <c r="D34" i="4"/>
  <c r="E36" i="4"/>
  <c r="E38" i="4"/>
  <c r="J20" i="4"/>
  <c r="G30" i="4"/>
  <c r="E22" i="4"/>
  <c r="D22" i="4"/>
  <c r="F24" i="4"/>
  <c r="G26" i="4"/>
  <c r="H28" i="4"/>
  <c r="I30" i="4"/>
  <c r="J32" i="4"/>
  <c r="F40" i="4"/>
  <c r="I22" i="4"/>
  <c r="J22" i="4"/>
  <c r="E24" i="4"/>
  <c r="G28" i="4"/>
  <c r="E40" i="4"/>
  <c r="D20" i="4"/>
  <c r="F22" i="4"/>
  <c r="G24" i="4"/>
  <c r="H26" i="4"/>
  <c r="I28" i="4"/>
  <c r="J30" i="4"/>
  <c r="G40" i="4"/>
  <c r="F26" i="4"/>
  <c r="E20" i="4"/>
  <c r="G22" i="4"/>
  <c r="H24" i="4"/>
  <c r="I26" i="4"/>
  <c r="J28" i="4"/>
  <c r="H40" i="4"/>
  <c r="D26" i="4"/>
  <c r="J26" i="4"/>
  <c r="D32" i="4"/>
  <c r="D30" i="4"/>
  <c r="D40" i="4"/>
  <c r="D24" i="4"/>
  <c r="E22" i="3" l="1"/>
  <c r="E27" i="3" s="1"/>
  <c r="E22" i="2"/>
  <c r="E27" i="2" s="1"/>
  <c r="F14" i="4" l="1"/>
  <c r="I14" i="4"/>
  <c r="E14" i="4"/>
  <c r="J14" i="4"/>
  <c r="G14" i="4"/>
  <c r="D14" i="4"/>
  <c r="H14" i="4"/>
  <c r="H18" i="4"/>
  <c r="J18" i="4"/>
  <c r="E18" i="4"/>
  <c r="I18" i="4"/>
  <c r="G18" i="4"/>
  <c r="F18" i="4"/>
  <c r="D18" i="4"/>
  <c r="J16" i="4" l="1"/>
  <c r="J47" i="4" s="1"/>
  <c r="J45" i="4" s="1"/>
  <c r="G16" i="4"/>
  <c r="G47" i="4" s="1"/>
  <c r="H16" i="4"/>
  <c r="H47" i="4" s="1"/>
  <c r="I16" i="4"/>
  <c r="I47" i="4" s="1"/>
  <c r="F16" i="4"/>
  <c r="F47" i="4" s="1"/>
  <c r="E16" i="4"/>
  <c r="E47" i="4" s="1"/>
  <c r="D16" i="4"/>
  <c r="D47" i="4" s="1"/>
  <c r="D49" i="4" l="1"/>
  <c r="D48" i="4"/>
  <c r="D50" i="4" s="1"/>
  <c r="D45" i="4"/>
  <c r="D46" i="4" s="1"/>
  <c r="F45" i="4"/>
  <c r="F49" i="4"/>
  <c r="I45" i="4"/>
  <c r="I49" i="4"/>
  <c r="H49" i="4"/>
  <c r="H45" i="4"/>
  <c r="G49" i="4"/>
  <c r="G45" i="4"/>
  <c r="E49" i="4"/>
  <c r="E45" i="4"/>
  <c r="E48" i="4" l="1"/>
  <c r="E50" i="4" s="1"/>
  <c r="J49" i="4"/>
  <c r="K49" i="4"/>
  <c r="E46" i="4"/>
  <c r="F46" i="4" s="1"/>
  <c r="G46" i="4" s="1"/>
  <c r="H46" i="4" s="1"/>
  <c r="I46" i="4" s="1"/>
  <c r="J46" i="4" l="1"/>
  <c r="K46" i="4" s="1"/>
  <c r="F48" i="4"/>
  <c r="F50" i="4" s="1"/>
  <c r="G48" i="4" l="1"/>
  <c r="H48" i="4" s="1"/>
  <c r="G50" i="4" l="1"/>
  <c r="H50" i="4"/>
  <c r="I48" i="4"/>
  <c r="I50" i="4" l="1"/>
  <c r="J48" i="4"/>
  <c r="J50" i="4" l="1"/>
  <c r="K48" i="4"/>
  <c r="K50" i="4" s="1"/>
</calcChain>
</file>

<file path=xl/sharedStrings.xml><?xml version="1.0" encoding="utf-8"?>
<sst xmlns="http://schemas.openxmlformats.org/spreadsheetml/2006/main" count="1584" uniqueCount="972">
  <si>
    <t>B.D.I.</t>
  </si>
  <si>
    <t>Item</t>
  </si>
  <si>
    <t>Descrição</t>
  </si>
  <si>
    <t>Und</t>
  </si>
  <si>
    <t>Total</t>
  </si>
  <si>
    <t>M. O.</t>
  </si>
  <si>
    <t>MAT.</t>
  </si>
  <si>
    <t xml:space="preserve"> 1 </t>
  </si>
  <si>
    <t>ADMINISTRAÇÃO/SERVIÇOS</t>
  </si>
  <si>
    <t xml:space="preserve"> 1.1 </t>
  </si>
  <si>
    <t>ENGENHEIRO CIVIL DE OBRA JUNIOR COM ENCARGOS COMPLEMENTARES</t>
  </si>
  <si>
    <t>H</t>
  </si>
  <si>
    <t xml:space="preserve"> 1.2 </t>
  </si>
  <si>
    <t>ENGENHEIRO ELETRICISTA COM ENCARGOS COMPLEMENTARES</t>
  </si>
  <si>
    <t xml:space="preserve"> 1.3 </t>
  </si>
  <si>
    <t>ENCARREGADO GERAL DE OBRAS COM ENCARGOS COMPLEMENTARES</t>
  </si>
  <si>
    <t>MES</t>
  </si>
  <si>
    <t xml:space="preserve"> 1.4 </t>
  </si>
  <si>
    <t>PLACA DE OBRA EM CHAPA DE ACO GALVANIZADO</t>
  </si>
  <si>
    <t xml:space="preserve"> 1.5 </t>
  </si>
  <si>
    <t>ANOTAÇÃO DE RESPONSABILIDADE TÉCNICA (ART) EXECUÇÃO</t>
  </si>
  <si>
    <t>UN</t>
  </si>
  <si>
    <t xml:space="preserve"> 1.6 </t>
  </si>
  <si>
    <t xml:space="preserve"> 2 </t>
  </si>
  <si>
    <t>DEMOLIÇÃO/RETIRADA</t>
  </si>
  <si>
    <t xml:space="preserve"> 2.1 </t>
  </si>
  <si>
    <t>DEMOLIÇÃO DE FORRO</t>
  </si>
  <si>
    <t xml:space="preserve"> 2.1.1 </t>
  </si>
  <si>
    <t>REMOÇÃO DE FORRO DE GESSO, DE FORMA MANUAL, SEM REAPROVEITAMENTO. AF_12/2017</t>
  </si>
  <si>
    <t xml:space="preserve"> 2.1.2 </t>
  </si>
  <si>
    <t xml:space="preserve"> 2.2 </t>
  </si>
  <si>
    <t>DEMOLIÇÃO DE PISO</t>
  </si>
  <si>
    <t xml:space="preserve"> 2.2.1 </t>
  </si>
  <si>
    <t xml:space="preserve"> 2.2.2 </t>
  </si>
  <si>
    <t>M</t>
  </si>
  <si>
    <t xml:space="preserve"> 2.2.3 </t>
  </si>
  <si>
    <t>DEMOLIÇÃO DE ARGAMASSAS, DE FORMA MANUAL, SEM REAPROVEITAMENTO. AF_12/2017</t>
  </si>
  <si>
    <t xml:space="preserve"> 2.2.4 </t>
  </si>
  <si>
    <t>DEMOLIÇÃO MANUAL EM CONCRETO SIMPLES COM TRANSPORTE ATÉ CAÇAMBA E CARGA</t>
  </si>
  <si>
    <t xml:space="preserve"> 2.2.5 </t>
  </si>
  <si>
    <t>DEMOLIÇÃO MANUAL MEIO FIO SEM REAPROVEITAMENTO COM TRANSPORTE ATÉ CAÇAMBA E CARGA</t>
  </si>
  <si>
    <t xml:space="preserve"> 2.3 </t>
  </si>
  <si>
    <t>DEMOLIÇÃO DE PAREDES</t>
  </si>
  <si>
    <t xml:space="preserve"> 2.3.1 </t>
  </si>
  <si>
    <t>REMOÇÃO DE CHAPAS E PERFIS DE DRYWALL, DE FORMA MANUAL, SEM REAPROVEITAMENTO. AF_12/2017</t>
  </si>
  <si>
    <t xml:space="preserve"> 2.3.2 </t>
  </si>
  <si>
    <t>DEMOLIÇÃO DE ALVENARIA DE BLOCO FURADO, DE FORMA MANUAL, SEM REAPROVEITAMENTO. AF_12/2017</t>
  </si>
  <si>
    <t xml:space="preserve"> 2.3.3 </t>
  </si>
  <si>
    <t>SERRALHEIRO COM ENCARGOS COMPLEMENTARES</t>
  </si>
  <si>
    <t xml:space="preserve"> 2.4 </t>
  </si>
  <si>
    <t>DEMOLIÇÃO DE PORTAS E JANELAS</t>
  </si>
  <si>
    <t xml:space="preserve"> 2.4.1 </t>
  </si>
  <si>
    <t>RETIRADA DE FOLHAS DE PORTA DE PASSAGEM OU JANELA</t>
  </si>
  <si>
    <t xml:space="preserve"> 2.4.2 </t>
  </si>
  <si>
    <t>RETIRADA E REINSTALAÇÃO DE PORTA DE VIDRO</t>
  </si>
  <si>
    <t xml:space="preserve"> 2.5 </t>
  </si>
  <si>
    <t>DEMOLIÇÃO ESTRUTURA</t>
  </si>
  <si>
    <t xml:space="preserve"> 2.5.1 </t>
  </si>
  <si>
    <t>DEMOLIÇÃO DE PILARES E VIGAS EM CONCRETO ARMADO, DE FORMA MECANIZADA COM MARTELETE, SEM REAPROVEITAMENTO. AF_12/2017</t>
  </si>
  <si>
    <t xml:space="preserve"> 2.6 </t>
  </si>
  <si>
    <t>DEMOLIÇÃO AR CONDICIONADO</t>
  </si>
  <si>
    <t xml:space="preserve"> 2.6.1 </t>
  </si>
  <si>
    <t>DESINSTALAÇÃO DE AR CONDICIONADO, PISO TETO, 60000 BTU/H</t>
  </si>
  <si>
    <t xml:space="preserve"> 2.6.2 </t>
  </si>
  <si>
    <t>DESINSTALAÇÃO DE AR CONDICIONADO, PISO TETO, 36000 BTU/H</t>
  </si>
  <si>
    <t xml:space="preserve"> 2.6.3 </t>
  </si>
  <si>
    <t>DESINSTALAÇÃO DE AR CONDICIONADO, HI-WALL, 24000 BTU/H</t>
  </si>
  <si>
    <t xml:space="preserve"> 2.6.4 </t>
  </si>
  <si>
    <t>DESINSTALAÇÃO DE AR CONDICIONADO, HI-WALL, 18000 BTU/H</t>
  </si>
  <si>
    <t xml:space="preserve"> 2.6.5 </t>
  </si>
  <si>
    <t>DESMONTAGEM E RETIRADA DE REDES DE DUTOS DE AR CONDICIONADO</t>
  </si>
  <si>
    <t xml:space="preserve"> 2.7 </t>
  </si>
  <si>
    <t>REMOÇÃO PINTURA</t>
  </si>
  <si>
    <t xml:space="preserve"> 2.7.1 </t>
  </si>
  <si>
    <t>REMOÇÃO DE PINTURA PVA/ACRILICA</t>
  </si>
  <si>
    <t xml:space="preserve"> 2.8 </t>
  </si>
  <si>
    <t>REMOÇÃO INSTALAÇÃO ELÉTRICA</t>
  </si>
  <si>
    <t xml:space="preserve"> 2.8.1 </t>
  </si>
  <si>
    <t>REMOÇÃO DE CABOS ELÉTRICOS, DE FORMA MANUAL, SEM REAPROVEITAMENTO. AF_12/2017</t>
  </si>
  <si>
    <t xml:space="preserve"> 2.8.2 </t>
  </si>
  <si>
    <t>REMOÇÃO DE CABOS LÓGICOS, DE FORMA MANUAL, SEM REAPROVEITAMENTO. AF_12/2017</t>
  </si>
  <si>
    <t xml:space="preserve"> 2.8.3 </t>
  </si>
  <si>
    <t>REMOÇÃO DE CABOS CFTV, DE FORMA MANUAL, SEM REAPROVEITAMENTO. AF_12/2017</t>
  </si>
  <si>
    <t xml:space="preserve"> 2.8.4 </t>
  </si>
  <si>
    <t>REMOÇÃO MANUAL DE ELETRODUTO (ELETRODUTO E CONEXÃO)  C/ TRANSP. ATÉ CB. E CARGA (EXCLUSO RASGOS E ESCAVAÇÕES) - REDE ELÉTRICA</t>
  </si>
  <si>
    <t xml:space="preserve"> 2.8.5 </t>
  </si>
  <si>
    <t>REMOÇÃO MANUAL DE ELETRODUTO (ELETRODUTO E CONEXÃO)  C/ TRANSP. ATÉ CB. E CARGA (EXCLUSO RASGOS E ESCAVAÇÕES) - CABOS LÓGICOS</t>
  </si>
  <si>
    <t xml:space="preserve"> 2.8.6 </t>
  </si>
  <si>
    <t>REMOÇÃO MANUAL DE ELETRODUTO (ELETRODUTO E CONEXÃO)  C/ TRANSP. ATÉ CB. E CARGA (EXCLUSO RASGOS E ESCAVAÇÕES) - CFTV</t>
  </si>
  <si>
    <t xml:space="preserve"> 2.8.7 </t>
  </si>
  <si>
    <t>DEMOLIÇÃO MANUAL DE CALHA/RUFO EM CHAPA C/TR.ATÉ CB. E CARGA - ELETROCALHA 150X50 REDE ELÉTRICA</t>
  </si>
  <si>
    <t xml:space="preserve"> 2.8.8 </t>
  </si>
  <si>
    <t>DEMOLIÇÃO MANUAL DE CALHA/RUFO EM CHAPA C/TR.ATÉ CB. E CARGA - ELETROCALHA 100X50 REDE LÓGICA</t>
  </si>
  <si>
    <t xml:space="preserve"> 2.8.9 </t>
  </si>
  <si>
    <t>DEMOLIÇÃO MANUAL DE CALHA/RUFO EM CHAPA C/TR.ATÉ CB. E CARGA - ELETROCALHA REDE CFTV</t>
  </si>
  <si>
    <t xml:space="preserve"> 2.8.10 </t>
  </si>
  <si>
    <t xml:space="preserve"> 2.8.11 </t>
  </si>
  <si>
    <t xml:space="preserve"> 2.8.12 </t>
  </si>
  <si>
    <t xml:space="preserve"> 2.8.13 </t>
  </si>
  <si>
    <t>DEMOLIÇÃO DE LAJES, DE FORMA MANUAL, SEM REAPROVEITAMENTO. AF_12/2017 - Remoção de tampa de concreto armado (110x110x5 cm)</t>
  </si>
  <si>
    <t xml:space="preserve"> 2.8.14 </t>
  </si>
  <si>
    <t>TRANSPORTE DE ENTULHO EM CAÇAMBA ESTACIONÁRIA  INCLUSO A CARGA MANUAL</t>
  </si>
  <si>
    <t xml:space="preserve"> 2.9 </t>
  </si>
  <si>
    <t>REMOÇÃO/DEMOLIÇÃO HIDROSSANTIRÁRIO</t>
  </si>
  <si>
    <t xml:space="preserve"> 2.9.1 </t>
  </si>
  <si>
    <t>RETIRADA DE TUBOS E CONEXÕES EM PVC JE DN 200MM - BASE SEINFRA (C3382)</t>
  </si>
  <si>
    <t xml:space="preserve"> 2.10 </t>
  </si>
  <si>
    <t>REMOÇÃO COBERTURA</t>
  </si>
  <si>
    <t xml:space="preserve"> 2.10.1 </t>
  </si>
  <si>
    <t>RETIRADA DE EXAUSTOR INDUSTRIAL EOLICO - BASE ORSE (11102)</t>
  </si>
  <si>
    <t xml:space="preserve"> 2.10.2 </t>
  </si>
  <si>
    <t>DEMOLIÇÃO MANUAL DE CALHA/RUFO EM CHAPA C/TR.ATÉ CB. E CARGA</t>
  </si>
  <si>
    <t xml:space="preserve"> 2.10.3 </t>
  </si>
  <si>
    <t>LIMPEZA DE SUPERFÍCIE COM JATO DE ALTA PRESSÃO. AF_04/2019</t>
  </si>
  <si>
    <t xml:space="preserve"> 3 </t>
  </si>
  <si>
    <t>PISOS</t>
  </si>
  <si>
    <t xml:space="preserve"> 3.1 </t>
  </si>
  <si>
    <t>CONCRETO USINADO BOMBEAVEL, CLASSE DE RESISTENCIA C20, COM BRITA 0 E 1, SLUMP = 100 +/- 20 MM, INCLUI SERVICO DE BOMBEAMENTO (NBR 8953)</t>
  </si>
  <si>
    <t xml:space="preserve"> 3.2 </t>
  </si>
  <si>
    <t>ACABAMENTO CIMENTO QUEIMADO, TRATAMENTO DE JUNTA, APLICAÇÃO DE RESINA, LANÇAMENTO E ESPALHAMENTO, PARA PISO DE CONCRETO (ARMADO OU NÃO) OU LAJE. EXCETO CONCRETO.</t>
  </si>
  <si>
    <t xml:space="preserve"> 3.3 </t>
  </si>
  <si>
    <t>RODAPÉ CERÂMICO DE 10CM DE ALTURA COM PLACAS TIPO PORCELANATO DE DIMENSÕES 60X60 CM. BASE COMPOSIÇÃO SINAPI (87262 88650)</t>
  </si>
  <si>
    <t xml:space="preserve"> 3.4 </t>
  </si>
  <si>
    <t>JUNTA DE DILATAÇÃO, O-22, ATÉ  5MCA, FUNGENBAND OU SIMILAR</t>
  </si>
  <si>
    <t xml:space="preserve"> 3.5 </t>
  </si>
  <si>
    <t>PISO TÁTIL DE ALERTA 25x25cm, COLORIDO, PARA PESSOAS PORTADORAS DE NECESSIDADES ESPECIAIS, ASSENTADO COM ARGAMASSA COLANTE, INCLUSIVE BASE DE REGULARIZAÇÃO, TRAÇO 1:3, ESP.=6 cm</t>
  </si>
  <si>
    <t xml:space="preserve"> 3.6 </t>
  </si>
  <si>
    <t>EXECUÇÃO DE PASSEIO (CALÇADA) OU PISO DE CONCRETO COM CONCRETO MOLDADO IN LOCO, FEITO EM OBRA, ACABAMENTO CONVENCIONAL, NÃO ARMADO. AF_08/2022</t>
  </si>
  <si>
    <t xml:space="preserve"> 4 </t>
  </si>
  <si>
    <t>PAREDES</t>
  </si>
  <si>
    <t xml:space="preserve"> 4.1 </t>
  </si>
  <si>
    <t>ALVENARIA E FECHAMENTO</t>
  </si>
  <si>
    <t xml:space="preserve"> 4.1.1 </t>
  </si>
  <si>
    <t xml:space="preserve"> 4.1.2 </t>
  </si>
  <si>
    <t>DIVISORIA PAINEL E RODAPE DUPLO PERFIL EM ALUMINIO, INCLUSIVE PORTAS - BASE AGETOP CIVIL (100401)</t>
  </si>
  <si>
    <t xml:space="preserve"> 4.1.3 </t>
  </si>
  <si>
    <t>CONJ.FERRAGENS P/CONFECÇAO DE PORTA DE DIVISORIA, INCLUINDO FECHADURA E DOBRADIÇAS</t>
  </si>
  <si>
    <t xml:space="preserve"> 4.1.4 </t>
  </si>
  <si>
    <t>VERGA MOLDADA IN LOCO EM CONCRETO PARA JANELAS COM ATÉ 1,5 M DE VÃO. AF_03/2016</t>
  </si>
  <si>
    <t xml:space="preserve"> 4.1.5 </t>
  </si>
  <si>
    <t>CONTRAVERGA MOLDADA IN LOCO EM CONCRETO PARA VÃOS DE ATÉ 1,5 M DE COMPRIMENTO. AF_03/2016</t>
  </si>
  <si>
    <t xml:space="preserve"> 4.1.6 </t>
  </si>
  <si>
    <t>VERGA MOLDADA IN LOCO EM CONCRETO PARA PORTAS COM MAIS DE 1,5 M DE VÃO. AF_03/2016</t>
  </si>
  <si>
    <t xml:space="preserve"> 4.1.7 </t>
  </si>
  <si>
    <t>PEITORIL LINEAR EM GRANITO OU MÁRMORE, L = 15CM, COMPRIMENTO DE ATÉ 2M, ASSENTADO COM ARGAMASSA 1:6 COM ADITIVO. AF_11/2020</t>
  </si>
  <si>
    <t xml:space="preserve"> 4.2 </t>
  </si>
  <si>
    <t>REVESTIMENTOS</t>
  </si>
  <si>
    <t xml:space="preserve"> 4.2.1 </t>
  </si>
  <si>
    <t>CHAPISCO APLICADO EM ALVENARIA (COM PRESENÇA DE VÃOS) E ESTRUTURAS DE CONCRETO DE FACHADA, COM COLHER DE PEDREIRO.  ARGAMASSA TRAÇO 1:3 COM PREPARO EM BETONEIRA 400L. AF_06/2014</t>
  </si>
  <si>
    <t xml:space="preserve"> 4.2.2 </t>
  </si>
  <si>
    <t xml:space="preserve"> 4.2.3 </t>
  </si>
  <si>
    <t>COSTURA DE TRINCA EM ALVENARIA  DE TIJOLO</t>
  </si>
  <si>
    <t xml:space="preserve"> 5 </t>
  </si>
  <si>
    <t>FORRO/COBERTURA</t>
  </si>
  <si>
    <t xml:space="preserve"> 5.1 </t>
  </si>
  <si>
    <t xml:space="preserve"> 5.2 </t>
  </si>
  <si>
    <t>FORRO COM TELHA METÁLICA TERMOACÚSTICA, FACE SUPERIOR TRAPEZOIDAL E FACE INFERIOR PLANA, NUCLEO EM POLIIOCIANURATO (PIR) COM ESPESSURA DE 50 MM, INCLUSO IÇAMENTO.</t>
  </si>
  <si>
    <t xml:space="preserve"> 5.3 </t>
  </si>
  <si>
    <t>RUFO EXTERNO/INTERNO EM CHAPA DE AÇO GALVANIZADO NÚMERO 26, CORTE DE 33 CM, INCLUSO IÇAMENTO. AF_07/2019</t>
  </si>
  <si>
    <t xml:space="preserve"> 5.4 </t>
  </si>
  <si>
    <t xml:space="preserve"> 5.5 </t>
  </si>
  <si>
    <t>FORRO EM PLACAS DE GESSO, PARA AMBIENTES COMERCIAIS. AF_05/2017_P</t>
  </si>
  <si>
    <t xml:space="preserve"> 6 </t>
  </si>
  <si>
    <t>ESQUADRIAS</t>
  </si>
  <si>
    <t xml:space="preserve"> 6.1 </t>
  </si>
  <si>
    <t>KIT DE PORTA DE MADEIRA PARA VERNIZ, SEMI-OCA (LEVE OU MÉDIA), PADRÃO MÉDIO, 90X210CM, ESPESSURA DE 3,5CM, ITENS INCLUSOS: DOBRADIÇAS, MONTAGEM E INSTALAÇÃO DE BATENTE, FECHADURA COM EXECUÇÃO DO FURO - FORNECIMENTO E INSTALAÇÃO. AF_12/2019 - BASE SINAPI (100685) - COM VISOR EM VIDRO 4MM 25X50CM</t>
  </si>
  <si>
    <t xml:space="preserve"> 6.2 </t>
  </si>
  <si>
    <t xml:space="preserve"> 7 </t>
  </si>
  <si>
    <t>ESTRUTURA</t>
  </si>
  <si>
    <t xml:space="preserve"> 7.1 </t>
  </si>
  <si>
    <t>ESTRUTURA METÁLICA</t>
  </si>
  <si>
    <t xml:space="preserve"> 7.1.1 </t>
  </si>
  <si>
    <t>ESTRUTURA METALICA EM PERFIS DOBRADOS, VÃO LIVRE DE MAXIMO 12M, FORNECIMENTO E MONTAGEM, E APLICAÇÃO DE FUNDO PREPARADOR ANTICORROSIVO E PINTURA ESMALTE.</t>
  </si>
  <si>
    <t>KG</t>
  </si>
  <si>
    <t xml:space="preserve"> 7.1.2 </t>
  </si>
  <si>
    <t>PISO EM CHAPA DE AÇO EXPANDIDA, GM-1A - 6,35m OU SIMILAR</t>
  </si>
  <si>
    <t xml:space="preserve"> 7.1.3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</si>
  <si>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</si>
  <si>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 xml:space="preserve"> 7.1.4 </t>
  </si>
  <si>
    <t>ARMAÇÃO DE ESCADA, DE UMA ESTRUTURA CONVENCIONAL DE CONCRETO ARMADO UTILIZANDO AÇO CA-50 DE 12,5 MM - MONTAGEM. AF_11/2020</t>
  </si>
  <si>
    <t xml:space="preserve"> 7.2 </t>
  </si>
  <si>
    <t>REFORÇO ESTRUTURAL</t>
  </si>
  <si>
    <t xml:space="preserve"> 7.2.1 </t>
  </si>
  <si>
    <t>ESTRUTURA METÁLICA EM PERFIL LAMINADO AÇO ESTRUTURAL, INCLUSIVE ACESSÓRIOS E CONEXÕES SOLDADAS/PARAFUSADAS, TRANSPORTE E MONTAGEM, E APLICAÇÃO DE FUNDO PREPARADOR ANTICORROSIVO E PINTURA ESMALTE.</t>
  </si>
  <si>
    <t xml:space="preserve"> 8 </t>
  </si>
  <si>
    <t>INSTALAÇÕES ELETRICAS, CABEAMENTO E CFTV</t>
  </si>
  <si>
    <t xml:space="preserve"> 8.1 </t>
  </si>
  <si>
    <t>INSTALAÇÕES GERAIS, QGBT E QGA</t>
  </si>
  <si>
    <t xml:space="preserve"> 8.1.1 </t>
  </si>
  <si>
    <t>FORNECIMENTO E INSTALAÇÃO DE SAIDA HORIZONTAL PARA ELETRODUTO 1 1/2" . BASE ORSE (725)</t>
  </si>
  <si>
    <t xml:space="preserve"> 8.1.2 </t>
  </si>
  <si>
    <t>CAIXA DE PASSAGEM METÁLICA DE EMBUTIR 20X20X10 CM</t>
  </si>
  <si>
    <t xml:space="preserve"> 8.1.3 </t>
  </si>
  <si>
    <t>CAIXA DE PASSAGEM METÁLICA DE EMBUTIR 15X15X8 CM</t>
  </si>
  <si>
    <t xml:space="preserve"> 8.1.4 </t>
  </si>
  <si>
    <t>DISJUNTOR TRIPOLAR TIPO DIN, CORRENTE NOMINAL DE 63A, CURVA C, ICS 7kA - FORNECIMENTO E INSTALAÇÃO - BASE SINAPI (93673)</t>
  </si>
  <si>
    <t xml:space="preserve"> 8.1.5 </t>
  </si>
  <si>
    <t>DISJUNTOR TRIPOLAR TIPO DIN, CORRENTE NOMINAL DE 50A - FORNECIMENTO E INSTALAÇÃO. AF_10/2020</t>
  </si>
  <si>
    <t xml:space="preserve"> 8.1.6 </t>
  </si>
  <si>
    <t>CABO DE COBRE FLEXÍVEL ISOLADO, 16 MM², ANTI-CHAMA 0,6/1,0 KV, PARA DISTRIBUIÇÃO - FORNECIMENTO E INSTALAÇÃO. AF_12/2015 - PRETO</t>
  </si>
  <si>
    <t xml:space="preserve"> 8.1.7 </t>
  </si>
  <si>
    <t>CABO DE COBRE FLEXÍVEL ISOLADO, 16 MM², ANTI-CHAMA 0,6/1,0 KV, PARA DISTRIBUIÇÃO - FORNECIMENTO E INSTALAÇÃO. AF_12/2015 - AZUL</t>
  </si>
  <si>
    <t xml:space="preserve"> 8.1.8 </t>
  </si>
  <si>
    <t>CABO DE COBRE FLEXÍVEL ISOLADO, 16 MM², ANTI-CHAMA 0,6/1,0 KV, PARA DISTRIBUIÇÃO - FORNECIMENTO E INSTALAÇÃO. AF_12/2015 - VERDE</t>
  </si>
  <si>
    <t xml:space="preserve"> 8.1.9 </t>
  </si>
  <si>
    <t>CABO DE COBRE ISOLADO, 16 MM², ANTI-CHAMA 450/750 V, INSTALADO EM ELETROCALHA OU PERFILADO - FORNECIMENTO E INSTALAÇÃO. AF_10/2020 - PRETO</t>
  </si>
  <si>
    <t xml:space="preserve"> 8.1.10 </t>
  </si>
  <si>
    <t>CABO DE COBRE ISOLADO, 16 MM², ANTI-CHAMA 450/750 V, INSTALADO EM ELETROCALHA OU PERFILADO - FORNECIMENTO E INSTALAÇÃO. AF_10/2020 - AZUL</t>
  </si>
  <si>
    <t xml:space="preserve"> 8.1.11 </t>
  </si>
  <si>
    <t>CABO DE COBRE ISOLADO, 16 MM², ANTI-CHAMA 450/750 V, INSTALADO EM ELETROCALHA OU PERFILADO - FORNECIMENTO E INSTALAÇÃO. AF_10/2020 - VERDE</t>
  </si>
  <si>
    <t xml:space="preserve"> 8.1.12 </t>
  </si>
  <si>
    <t>ELETRODUTO RÍGIDO ROSCÁVEL, PVC, DN 50 MM (1 1/2"), PARA REDE ENTERRADA DE DISTRIBUIÇÃO DE ENERGIA ELÉTRICA - FORNECIMENTO E INSTALAÇÃO. AF_12/2021</t>
  </si>
  <si>
    <t xml:space="preserve"> 8.1.13 </t>
  </si>
  <si>
    <t>CURVA 90 GRAUS PARA ELETRODUTO, PVC, ROSCÁVEL, DN 50 MM (1 1/2"), PARA REDE ENTERRADA DE DISTRIBUIÇÃO DE ENERGIA ELÉTRICA - FORNECIMENTO E INSTALAÇÃO. AF_12/2021</t>
  </si>
  <si>
    <t xml:space="preserve"> 8.1.14 </t>
  </si>
  <si>
    <t>LUVA PARA ELETRODUTO, PVC, ROSCÁVEL, DN 50 MM (1 1/2"), PARA REDE ENTERRADA DE DISTRIBUIÇÃO DE ENERGIA ELÉTRICA - FORNECIMENTO E INSTALAÇÃO. AF_12/2021</t>
  </si>
  <si>
    <t xml:space="preserve"> 8.1.15 </t>
  </si>
  <si>
    <t>ELETRODUTO DE AÇO GALVANIZADO, CLASSE SEMI PESADO, DN 40 MM (1 1/2  ), APARENTE, INSTALADO EM PAREDE - FORNECIMENTO E INSTALAÇÃO. AF_11/2016_P</t>
  </si>
  <si>
    <t xml:space="preserve"> 8.1.16 </t>
  </si>
  <si>
    <t>CURVA 90 GRAUS PARA ELETRODUTO, ACO GALVANIZADO, DN 40 MM (1 1/2"), PARA CIRCUITOS TERMINAIS, INSTALADA EM PAREDE - FORNECIMENTO E INSTALAÇÃO - SINAPI (91920)</t>
  </si>
  <si>
    <t xml:space="preserve"> 8.1.17 </t>
  </si>
  <si>
    <t>TAMPA DE CONCRETO ARMADO 110X110X5CM (CONFORME PROJETO ELE1), COM MALHA DE AÇO 11X11CM DE 3/16" E 2 PUXADORES DE AÇO DE 1/2"</t>
  </si>
  <si>
    <t xml:space="preserve"> 8.1.18 </t>
  </si>
  <si>
    <t xml:space="preserve"> 8.1.19 </t>
  </si>
  <si>
    <t>FORNECIMENTO E COLOCAÇÃO DE ANILHA PARA IDENTIFICAÇÃO. BASE ORSE (698)</t>
  </si>
  <si>
    <t xml:space="preserve"> 8.2 </t>
  </si>
  <si>
    <t>INSTALAÇÕES ELETRICAS DOS QUADROS QD-3, QEE-3 E QEE-4</t>
  </si>
  <si>
    <t xml:space="preserve"> 8.2.1 </t>
  </si>
  <si>
    <t>FORNECIMENTO E INSTALAÇÃO DE ELETROCALHA PERFURADA 150X50X3000 MM, CHAPA N. 18, INCLUSIVE CONEXOES (REF. MOPA O SIMILAR) - BASE ORSE (762)</t>
  </si>
  <si>
    <t xml:space="preserve"> 8.2.2 </t>
  </si>
  <si>
    <t>FORNECIMENTO E INSTALAÇÃO DE ELETROCALHA PERFURADA 75X50X3000 MM, CHAPA N. 18, INCLUSIVE CONEXOES (REF. MOPA O SIMILAR) - BASE ORSE (762)</t>
  </si>
  <si>
    <t xml:space="preserve"> 8.2.3 </t>
  </si>
  <si>
    <t>SUPORTE PARA ELETROCALHA LISA OU PERFURADA EM AÇO GALVANIZADO, LARGURA 200 OU 400 MM E ALTURA 50 MM, ESPAÇADO A CADA 1,5 M, EM PERFILADO DE SEÇÃO 38X76 MM, POR METRO DE ELETRECOLHA FIXADA. AF_07/2017</t>
  </si>
  <si>
    <t xml:space="preserve"> 8.2.4 </t>
  </si>
  <si>
    <t>FORNECIMENTO E INSTALAÇÃO DE SAÍDA HIROZONTAL PARA ELETRODUTO 3/4". BASE ORSE (723)</t>
  </si>
  <si>
    <t xml:space="preserve"> 8.2.5 </t>
  </si>
  <si>
    <t>FORNECIMENTO E INSTALAÇÃO DE SAÍDA HIROZONTAL PARA ELETRODUTO 1". BASE ORSE (724)</t>
  </si>
  <si>
    <t xml:space="preserve"> 8.2.6 </t>
  </si>
  <si>
    <t xml:space="preserve"> 8.2.7 </t>
  </si>
  <si>
    <t>BARRAMENTO TRIFÁSICO ISOLADO 380 V, TIPO PENTE, 80 AMP, COM 42 POSIÇÕES, INCLUSIVE ACESSÓRIOS DE FIXAÇÃO E TRILHO DIN. REF.  - CEMAR, SIEMENS, LEGRAND OU EQUIVALENTE, FORNECIMENTO E INSTALAÇÃO. BASE SINAPI (101878)</t>
  </si>
  <si>
    <t xml:space="preserve"> 8.2.8 </t>
  </si>
  <si>
    <t>BARRAMENTO DE COBRE PARA NEUTRO OU TERRA, 80 AMP, 24 FUROS, PARA FIXAR BORNES TIPO OLHAL, COM PARAFUSOS E ISOLADORES PARA FIXAÇÃO EM CHAPA METÁLICA, INCLUSIVE ACESSÓRIOS DE FIXAÇÃO E TRILHO DIN. REF. CEMAR, SIEMENS, LEGRAND OU EQUIVALENTE, FORNECIMENTO E INSTALAÇÃO. BASE SINAPI (101878)</t>
  </si>
  <si>
    <t xml:space="preserve"> 8.2.9 </t>
  </si>
  <si>
    <t>PROTEÇÃO PARA BARRAMENTO DE QUADROS EM POLICARBONATO COMPACTO 4MM - BASE SIURB (090688)</t>
  </si>
  <si>
    <t xml:space="preserve"> 8.2.10 </t>
  </si>
  <si>
    <t>DISJUNTOR TRIPOLAR TIPO DIN, CORRENTE NOMINAL DE 50A - FORNECIMENTO E INSTALAÇÃO. AF_10/2020 - CURVA C - ICS 5KA</t>
  </si>
  <si>
    <t xml:space="preserve"> 8.2.11 </t>
  </si>
  <si>
    <t>DISJUNTOR MONOPOLAR TIPO DIN, CORRENTE NOMINAL DE 10A - FORNECIMENTO E INSTALAÇÃO. AF_10/2020 - CURVA B - ICS 3KA</t>
  </si>
  <si>
    <t xml:space="preserve"> 8.2.12 </t>
  </si>
  <si>
    <t>DISJUNTOR MONOPOLAR TIPO DIN, CORRENTE NOMINAL DE 10A - FORNECIMENTO E INSTALAÇÃO. AF_10/2020 - CURVA C - ICS 3KA</t>
  </si>
  <si>
    <t xml:space="preserve"> 8.2.13 </t>
  </si>
  <si>
    <t>DISJUNTOR MONOPOLAR TIPO DIN, CORRENTE NOMINAL DE 16A - FORNECIMENTO E INSTALAÇÃO. AF_10/2020 - CURVA C - ICS 3KA</t>
  </si>
  <si>
    <t xml:space="preserve"> 8.2.14 </t>
  </si>
  <si>
    <t>DISJUNTOR MONOPOLAR TIPO DIN, CORRENTE NOMINAL DE 20A - FORNECIMENTO E INSTALAÇÃO. AF_10/2020 - CURVA C - ICS 3KA</t>
  </si>
  <si>
    <t xml:space="preserve"> 8.2.15 </t>
  </si>
  <si>
    <t>DISJUNTOR MONOPOLAR TIPO DIN, CORRENTE NOMINAL DE 25A - FORNECIMENTO E INSTALAÇÃO. AF_10/2020 - CURVA C - ICS 3KA</t>
  </si>
  <si>
    <t xml:space="preserve"> 8.2.16 </t>
  </si>
  <si>
    <t>INTERRUPTOR DIFERENCIAL DIFERENCIAL RESIDUAL (DR), BIPOLAR, MONOFASICO, DISPARO DEM 30MA, CORRENTE MÁXIMA 25A. FORNECIMENTO E INSTALAÇÃO. BASE SINAPI (93663)</t>
  </si>
  <si>
    <t xml:space="preserve"> 8.2.17 </t>
  </si>
  <si>
    <t>CABO DE COBRE FLEXÍVEL ISOLADO, 4 MM², ANTI-CHAMA 450/750 V, PARA CIRCUITOS TERMINAIS - FORNECIMENTO E INSTALAÇÃO. AF_12/2015 - PRETO</t>
  </si>
  <si>
    <t xml:space="preserve"> 8.2.18 </t>
  </si>
  <si>
    <t>CABO DE COBRE FLEXÍVEL ISOLADO, 4 MM², ANTI-CHAMA 450/750 V, PARA CIRCUITOS TERMINAIS - FORNECIMENTO E INSTALAÇÃO. AF_12/2015 - AZUL</t>
  </si>
  <si>
    <t xml:space="preserve"> 8.2.19 </t>
  </si>
  <si>
    <t>CABO DE COBRE FLEXÍVEL ISOLADO, 4 MM², ANTI-CHAMA 450/750 V, PARA CIRCUITOS TERMINAIS - FORNECIMENTO E INSTALAÇÃO. AF_12/2015 - VERDE</t>
  </si>
  <si>
    <t xml:space="preserve"> 8.2.20 </t>
  </si>
  <si>
    <t>CABO DE COBRE FLEXÍVEL ISOLADO, 2,5 MM², ANTI-CHAMA 450/750 V, PARA CIRCUITOS TERMINAIS - FORNECIMENTO E INSTALAÇÃO. AF_12/2015 - PRETO</t>
  </si>
  <si>
    <t xml:space="preserve"> 8.2.21 </t>
  </si>
  <si>
    <t>CABO DE COBRE FLEXÍVEL ISOLADO, 2,5 MM², ANTI-CHAMA 450/750 V, PARA CIRCUITOS TERMINAIS - FORNECIMENTO E INSTALAÇÃO. AF_12/2015 - AZUL</t>
  </si>
  <si>
    <t xml:space="preserve"> 8.2.22 </t>
  </si>
  <si>
    <t>CABO DE COBRE FLEXÍVEL ISOLADO, 2,5 MM², ANTI-CHAMA 450/750 V, PARA CIRCUITOS TERMINAIS - FORNECIMENTO E INSTALAÇÃO. AF_12/2015 - AMARELO</t>
  </si>
  <si>
    <t xml:space="preserve"> 8.2.23 </t>
  </si>
  <si>
    <t>CABO DE COBRE FLEXÍVEL ISOLADO, 2,5 MM², ANTI-CHAMA 450/750 V, PARA CIRCUITOS TERMINAIS - FORNECIMENTO E INSTALAÇÃO. AF_12/2015 - VERDE</t>
  </si>
  <si>
    <t xml:space="preserve"> 8.2.24 </t>
  </si>
  <si>
    <t>CABO ISOLADO PP 3 X 4,0 MM2</t>
  </si>
  <si>
    <t xml:space="preserve"> 8.2.25 </t>
  </si>
  <si>
    <t>CABO ISOLADO PP 3 X 2,5 MM2</t>
  </si>
  <si>
    <t xml:space="preserve"> 8.2.26 </t>
  </si>
  <si>
    <t>ELETRODUTO RÍGIDO ROSCÁVEL, PVC, DN 25 MM (3/4"), PARA CIRCUITOS TERMINAIS, INSTALADO EM FORRO - FORNECIMENTO E INSTALAÇÃO. AF_12/2015</t>
  </si>
  <si>
    <t xml:space="preserve"> 8.2.27 </t>
  </si>
  <si>
    <t>CURVA 90 GRAUS PARA ELETRODUTO, PVC, ROSCÁVEL, DN 25 MM (3/4"), PARA CIRCUITOS TERMINAIS, INSTALADA EM FORRO - FORNECIMENTO E INSTALAÇÃO. AF_12/2015</t>
  </si>
  <si>
    <t xml:space="preserve"> 8.2.28 </t>
  </si>
  <si>
    <t>LUVA PARA ELETRODUTO, PVC, ROSCÁVEL, DN 25 MM (3/4"), PARA CIRCUITOS TERMINAIS, INSTALADA EM FORRO - FORNECIMENTO E INSTALAÇÃO. AF_12/2015</t>
  </si>
  <si>
    <t xml:space="preserve"> 8.2.29 </t>
  </si>
  <si>
    <t>ELETRODUTO DE AÇO GALVANIZADO, CLASSE LEVE, DN 20 MM (3/4), APARENTE, INSTALADO EM PAREDE - FORNECIMENTO E INSTALAÇÃO. AF_11/2016_P</t>
  </si>
  <si>
    <t xml:space="preserve"> 8.2.30 </t>
  </si>
  <si>
    <t>CURVA 90 GRAUS PARA ELETRODUTO,  AÇO GALVANIZADO, DN 20 MM (3/4</t>
  </si>
  <si>
    <t xml:space="preserve"> 8.2.31 </t>
  </si>
  <si>
    <t>ELETRODUTO RÍGIDO ROSCÁVEL, PVC, DN 32 MM (1"), PARA CIRCUITOS TERMINAIS, INSTALADO EM FORRO - FORNECIMENTO E INSTALAÇÃO. AF_12/2015</t>
  </si>
  <si>
    <t xml:space="preserve"> 8.2.32 </t>
  </si>
  <si>
    <t>CURVA 90 GRAUS PARA ELETRODUTO, PVC, ROSCÁVEL, DN 32 MM (1"), PARA CIRCUITOS TERMINAIS, INSTALADA EM PAREDE - FORNECIMENTO E INSTALAÇÃO. AF_12/2015</t>
  </si>
  <si>
    <t xml:space="preserve"> 8.2.33 </t>
  </si>
  <si>
    <t>LUVA PARA ELETRODUTO, PVC, ROSCÁVEL, DN 32 MM (1"), PARA CIRCUITOS TERMINAIS, INSTALADA EM FORRO - FORNECIMENTO E INSTALAÇÃO. AF_12/2015</t>
  </si>
  <si>
    <t xml:space="preserve"> 8.2.34 </t>
  </si>
  <si>
    <t>ELETRODUTO DE AÇO GALVANIZADO, CLASSE LEVE, DN 25 MM (1), APARENTE, INSTALADO EM PAREDE - FORNECIMENTO E INSTALAÇÃO. AF_11/2016_P</t>
  </si>
  <si>
    <t xml:space="preserve"> 8.2.35 </t>
  </si>
  <si>
    <t>CURVA 90 GRAUS, PARA ELETRODUTO, EM ACO GALVANIZADO ELETROLITICO, DIAMETRO DE 25 MM (1"), PARA CIRCUITOS TERMINAIS, INSTALADA EM PAREDE - FORNECIMENTO E INSTALAÇÃO. - BASE SINAPI (91917)</t>
  </si>
  <si>
    <t xml:space="preserve"> 8.2.36 </t>
  </si>
  <si>
    <t>ELETRODUTO RÍGIDO ROSCÁVEL, PVC, DN 40 MM (1 1/4"), PARA CIRCUITOS TERMINAIS, INSTALADO EM FORRO - FORNECIMENTO E INSTALAÇÃO. AF_12/2015</t>
  </si>
  <si>
    <t xml:space="preserve"> 8.2.37 </t>
  </si>
  <si>
    <t>CURVA 90 GRAUS PARA ELETRODUTO, PVC, ROSCÁVEL, DN 40 MM (1 1/4"), PARA CIRCUITOS TERMINAIS, INSTALADA EM PAREDE - FORNECIMENTO E INSTALAÇÃO. AF_12/2015</t>
  </si>
  <si>
    <t xml:space="preserve"> 8.2.38 </t>
  </si>
  <si>
    <t>LUVA PARA ELETRODUTO, PVC, ROSCÁVEL, DN 40 MM (1 1/4"), PARA CIRCUITOS TERMINAIS, INSTALADA EM FORRO - FORNECIMENTO E INSTALAÇÃO. AF_12/2015</t>
  </si>
  <si>
    <t xml:space="preserve"> 8.2.39 </t>
  </si>
  <si>
    <t>SEALTUBO METÁLICO REVESTIDO - ELETRODUTO METALICO FLEXIVEL DN 32 MM (1") FABRICADO COM FITA DE ACO ZINCADO, REVESTIDO EXTERNAMENTE COM PVC PRETO, INCLUSIVE CONEXOES, CONECTOR BOX RETO ALUMINIO, FORNECIMENTO E INSTALACAO - BASE SINAPI (72925)</t>
  </si>
  <si>
    <t xml:space="preserve"> 8.2.40 </t>
  </si>
  <si>
    <t>SEALTUBO METÁLICO REVESTIDO - ELETRODUTO METALICO FLEXIVEL DN 50MM ( 1 1/2") FABRICADO COM FITA DE ACO ZINCADO, REVESTIDO EXTERNAMENTE COM PVC PRETO, INCLUSIVE CONEXOES, CONECTOR BOX RETO ALUMINIO, FORNECIMENTO E INSTALACAO - BASE SINAPI (72926)</t>
  </si>
  <si>
    <t xml:space="preserve"> 8.2.41 </t>
  </si>
  <si>
    <t>ELETRODUTO DE AÇO GALVANIZADO, CLASSE SEMI PESADO, DN 50 MM (2  ), APARENTE, INSTALADO EM PAREDE - FORNECIMENTO E INSTALAÇÃO - BASE SINAPI (95752)</t>
  </si>
  <si>
    <t xml:space="preserve"> 8.2.42 </t>
  </si>
  <si>
    <t>CURVA 90 GRAUS PARA ELETRODUTO, ACO GALVANIZADO, DN 50 MM (2"). FORNECIMENTO E INSTALAÇÃO - BASE SINAPI (93018)</t>
  </si>
  <si>
    <t xml:space="preserve"> 8.2.43 </t>
  </si>
  <si>
    <t>CAIXA OCTOGONAL 4" X 4", PVC, INSTALADA EM LAJE - FORNECIMENTO E INSTALAÇÃO. AF_12/2015</t>
  </si>
  <si>
    <t xml:space="preserve"> 8.2.44 </t>
  </si>
  <si>
    <t>CAIXA RETANGULAR 4" X 2" MÉDIA (1,30 M DO PISO), PVC, INSTALADA EM PAREDE - FORNECIMENTO E INSTALAÇÃO. AF_12/2015</t>
  </si>
  <si>
    <t xml:space="preserve"> 8.2.45 </t>
  </si>
  <si>
    <t>CAIXA RETANGULAR 4" X 4" MÉDIA (1,30 M DO PISO), PVC, INSTALADA EM PAREDE - FORNECIMENTO E INSTALAÇÃO. AF_12/2015</t>
  </si>
  <si>
    <t xml:space="preserve"> 8.2.46 </t>
  </si>
  <si>
    <t>TAMPA CEGA PLASTICA RETANGULAR 4"X2"</t>
  </si>
  <si>
    <t xml:space="preserve"> 8.2.47 </t>
  </si>
  <si>
    <t>TAMPA CEGA PARA CONDULETE METÁLICO</t>
  </si>
  <si>
    <t xml:space="preserve"> 8.2.48 </t>
  </si>
  <si>
    <t>CONDULETE DE ALUMÍNIO MULTIPLO 1" - 4X2</t>
  </si>
  <si>
    <t xml:space="preserve"> 8.2.49 </t>
  </si>
  <si>
    <t>CONDULETE DE ALUMÍNIO MULTIPLO 1" - 4X4</t>
  </si>
  <si>
    <t xml:space="preserve"> 8.2.50 </t>
  </si>
  <si>
    <t>UNIDUT ALUMINIO PRESSÃO 1", FORNECIMENTO E INSTALAÇÃO - BASE ORSE (11969)</t>
  </si>
  <si>
    <t xml:space="preserve"> 8.2.51 </t>
  </si>
  <si>
    <t>CONDULETE DE ALUMÍNIO, TIPO C, PARA ELETRODUTO DE AÇO GALVANIZADO DN 25 MM (1''), APARENTE - FORNECIMENTO E INSTALAÇÃO. AF_11/2016_P</t>
  </si>
  <si>
    <t xml:space="preserve"> 8.2.52 </t>
  </si>
  <si>
    <t>CONDULETE DE ALUMÍNIO, TIPO LL, PARA ELETRODUTO DE AÇO GALVANIZADO DN 25 MM (1</t>
  </si>
  <si>
    <t xml:space="preserve"> 8.2.53 </t>
  </si>
  <si>
    <t>CONDULETE DE ALUMÍNIO, TIPO LR, PARA ELETRODUTO DE AÇO GALVANIZADO DN 25 MM (1''), APARENTE - FORNECIMENTO E INSTALAÇÃO. AF_11/2016_P</t>
  </si>
  <si>
    <t xml:space="preserve"> 8.2.54 </t>
  </si>
  <si>
    <t>INTERRUPTOR SIMPLES (1 MÓDULO), 10A/250V, INCLUINDO SUPORTE E PLACA - FORNECIMENTO E INSTALAÇÃO. AF_12/2015</t>
  </si>
  <si>
    <t xml:space="preserve"> 8.2.55 </t>
  </si>
  <si>
    <t>CONJUNTO DE  2 INTERRUPTORES SIMPLES (1 MÓDULO),  INCLUINDO SUPORTE E PLACA - FORNECIMENTO E INSTALAÇÃO. AF_12/2015 - BASE SINAPI (92022 E 92023)</t>
  </si>
  <si>
    <t xml:space="preserve"> 8.2.56 </t>
  </si>
  <si>
    <t>CONJUNTO DE 1 INTERRUPTOR SIMPLES (1 MÓDULO) COM 1 TOMADA DE EMBUTIR 2P+T 10 A,  INCLUINDO SUPORTE E PLACA - FORNECIMENTO E INSTALAÇÃO. AF_12/2015</t>
  </si>
  <si>
    <t xml:space="preserve"> 8.2.57 </t>
  </si>
  <si>
    <t>TOMADA BAIXA DE EMBUTIR (1 MÓDULO), 2P+T 10 A, INCLUINDO SUPORTE E PLACA - FORNECIMENTO E INSTALAÇÃO. AF_12/2015 - TOMADA BRANCA</t>
  </si>
  <si>
    <t xml:space="preserve"> 8.2.58 </t>
  </si>
  <si>
    <t>TOMADA BAIXA DE EMBUTIR (1 MÓDULO), 2P+T 10 A, INCLUINDO SUPORTE E PLACA - FORNECIMENTO E INSTALAÇÃO. AF_12/2015 - TOMADA VERMELHA</t>
  </si>
  <si>
    <t xml:space="preserve"> 8.2.59 </t>
  </si>
  <si>
    <t>TOMADA DE ACOPLAMENTO INDUSTRIAL (FEMEA) F+N+T, 32A, DE SOBREPOR - FORNECIMENTO E INSTALAÇÃO - BASE SINAPI (91993)</t>
  </si>
  <si>
    <t xml:space="preserve"> 8.2.60 </t>
  </si>
  <si>
    <t>PLUG MÓVEL INDUSTRIAL (MACHO) F+N+T, 32A, DE SOBREPOR - FORNECIMENTO E INSTALAÇÃO - BASE SINAPI (91993)</t>
  </si>
  <si>
    <t xml:space="preserve"> 8.2.61 </t>
  </si>
  <si>
    <t>LUMINÁRIA DE EMBUTIR, INCL. 2 LÂMPADAS LED TUBULAR T8, 2X18W, CONEXÃO UNILATERAL, BASE G13, EM CHAPA DE AÇO, COM PINTURA ELETROSTÁTICA BRANCA, FUNDO EM LÂMINA DE ALUMÍNIO REFLEXIVO E HALETAS DE PROTEÇÃO, ITAIM, ABALUX OU EQUIVALENTE. BASE SINAPI (97587)</t>
  </si>
  <si>
    <t xml:space="preserve"> 8.2.62 </t>
  </si>
  <si>
    <t>LUMINÁRIA LED QUADRADA 12W DE EMBUTIR, BRANCA, LUZ BRANCA - OSRAM, PHILIPS OU EQUIVALENTE. BASE AGESUL (1201001001)</t>
  </si>
  <si>
    <t xml:space="preserve"> 8.2.63 </t>
  </si>
  <si>
    <t>LUMINÁRIA LED QUADRADA 18W DE EMBUTIR, BRANCA, LUZ BRANCA - OSRAM, PHILIPS OU EQUIVALENTE. BASE AGESUL (1201001001)</t>
  </si>
  <si>
    <t xml:space="preserve"> 8.2.64 </t>
  </si>
  <si>
    <t>PLUG MACHO 2P+T 10A, PADRÃO NBR 14.136, FORNECIMENTO E INSTALAÇÃO - BASE ORSE (12566)</t>
  </si>
  <si>
    <t xml:space="preserve"> 8.2.65 </t>
  </si>
  <si>
    <t>PLUG FEMEA 2P+T 10A, PADRÃO NBR 14.136, FORNECIMENTO E INSTALAÇÃO - BASE ORSE (12566)</t>
  </si>
  <si>
    <t xml:space="preserve"> 8.2.66 </t>
  </si>
  <si>
    <t>ARANDELA LED 20W PARA AREA EXTERNA, IP65, LUZ BRANCA. FORNECIMENTO E INSTALAÇÃO. - BASE AGETOP CIVIL (071610)</t>
  </si>
  <si>
    <t xml:space="preserve"> 8.2.67 </t>
  </si>
  <si>
    <t>LUMINARIA INDUSTRIAL/COMERCIAL PRISMÁTICA DE ACRILICO 22" E40/E27, COM GANCHO E LAMPADA LED 50W. BASE ORSE (12565)</t>
  </si>
  <si>
    <t xml:space="preserve"> 8.2.68 </t>
  </si>
  <si>
    <t>LUMINARIA DE EMERGENCIA LED 2 FAROIS, 1200LM, BATERIA 4A.H, 220V, 60HZ, IP20 - FORNECIMENTO E INSTALAÇÃO. AF_02/2020 - BASE SINAPI (97599)</t>
  </si>
  <si>
    <t xml:space="preserve"> 8.2.69 </t>
  </si>
  <si>
    <t>PERFILADO 38X38X3000MM, PRÉ-ZINCADO A FOGO, TIPO C, PERFURADO. FORNECIMENTO E INSTALAÇÃO. - BASE ORSE (9669)</t>
  </si>
  <si>
    <t>BR</t>
  </si>
  <si>
    <t xml:space="preserve"> 8.2.70 </t>
  </si>
  <si>
    <t>SAPATA 4 FUROS PARA PERFILADO 38X38, AÇO ZINCADO, CHAPA #14. FORNECIMENTO E INSTALAÇÃO - BASE ORSE (9668)</t>
  </si>
  <si>
    <t xml:space="preserve"> 8.2.71 </t>
  </si>
  <si>
    <t>FORNECIMENTO E INSTALAÇÃO DE ELETROCALHA ARAMADA 100X50X3000 MM, AÇO ZINCADO POR IMERSÃO A QUENTE, BITOLA DO ARAME DE 3/16" (4,75MM), VÃO MÁXIMO 50X100MM. FORNECIMENTO E INSTALAÇÃO - BASE ORSE (762)</t>
  </si>
  <si>
    <t xml:space="preserve"> 8.3 </t>
  </si>
  <si>
    <t>INSTALAÇÕES ELÉTRICAS DO QUADRO QD-AR-3</t>
  </si>
  <si>
    <t xml:space="preserve"> 8.3.1 </t>
  </si>
  <si>
    <t xml:space="preserve"> 8.3.2 </t>
  </si>
  <si>
    <t xml:space="preserve"> 8.3.3 </t>
  </si>
  <si>
    <t xml:space="preserve"> 8.3.4 </t>
  </si>
  <si>
    <t xml:space="preserve"> 8.3.5 </t>
  </si>
  <si>
    <t xml:space="preserve"> 8.3.6 </t>
  </si>
  <si>
    <t xml:space="preserve"> 8.3.7 </t>
  </si>
  <si>
    <t xml:space="preserve"> 8.3.8 </t>
  </si>
  <si>
    <t xml:space="preserve"> 8.3.9 </t>
  </si>
  <si>
    <t>CABO DE COBRE FLEXÍVEL ISOLADO, 6 MM², ANTI-CHAMA 450/750 V, PARA CIRCUITOS TERMINAIS - FORNECIMENTO E INSTALAÇÃO. AF_12/2015 - PRETO</t>
  </si>
  <si>
    <t xml:space="preserve"> 8.3.10 </t>
  </si>
  <si>
    <t>CABO DE COBRE FLEXÍVEL ISOLADO, 6 MM², ANTI-CHAMA 450/750 V, PARA CIRCUITOS TERMINAIS - FORNECIMENTO E INSTALAÇÃO. AF_12/2015 - AZUL</t>
  </si>
  <si>
    <t xml:space="preserve"> 8.3.11 </t>
  </si>
  <si>
    <t>CABO DE COBRE FLEXÍVEL ISOLADO, 6 MM², ANTI-CHAMA 450/750 V, PARA CIRCUITOS TERMINAIS - FORNECIMENTO E INSTALAÇÃO. AF_12/2015 - VERDE</t>
  </si>
  <si>
    <t xml:space="preserve"> 8.3.12 </t>
  </si>
  <si>
    <t xml:space="preserve"> 8.3.13 </t>
  </si>
  <si>
    <t>CABO DE COBRE FLEXÍVEL ISOLADO, 4 MM², ANTI-CHAMA 450/750 V, PARA CIRCUITOS TERMINAIS - FORNECIMENTO E INSTALAÇÃO. AF_12/2015</t>
  </si>
  <si>
    <t xml:space="preserve"> 8.3.14 </t>
  </si>
  <si>
    <t xml:space="preserve"> 8.3.15 </t>
  </si>
  <si>
    <t xml:space="preserve"> 8.3.16 </t>
  </si>
  <si>
    <t xml:space="preserve"> 8.3.17 </t>
  </si>
  <si>
    <t xml:space="preserve"> 8.3.18 </t>
  </si>
  <si>
    <t xml:space="preserve"> 8.3.19 </t>
  </si>
  <si>
    <t xml:space="preserve"> 8.3.20 </t>
  </si>
  <si>
    <t xml:space="preserve"> 8.3.21 </t>
  </si>
  <si>
    <t xml:space="preserve"> 8.3.22 </t>
  </si>
  <si>
    <t xml:space="preserve"> 8.3.23 </t>
  </si>
  <si>
    <t xml:space="preserve"> 8.3.24 </t>
  </si>
  <si>
    <t xml:space="preserve"> 8.3.25 </t>
  </si>
  <si>
    <t>ELETRODUTO RÍGIDO ROSCÁVEL, PVC, DN 50 MM (1 1/2") - FORNECIMENTO E INSTALAÇÃO. AF_12/2021</t>
  </si>
  <si>
    <t xml:space="preserve"> 8.3.26 </t>
  </si>
  <si>
    <t xml:space="preserve"> 8.3.27 </t>
  </si>
  <si>
    <t xml:space="preserve"> 8.3.28 </t>
  </si>
  <si>
    <t>ELETRODUTO METALICO FLEXIVEL DN 25MM (3/4") FABRICADO COM FITA DE ACO ZINCADO, REVESTIDO EXTERNAMENTE COM PVC PRETO, INCLUSIVE CONEXOES, CONECTOR BOX RETO ALUMINIO, FORNECIMENTO E INSTALACAO - BASE SINAPI (72925)</t>
  </si>
  <si>
    <t xml:space="preserve"> 8.3.29 </t>
  </si>
  <si>
    <t>CAIXA DE PASSAGEM ALUMINIO 20X20X10CM (SOBREPOR), FORNECIMENTO E INSTALACAO - BASE SINAPI (100556)</t>
  </si>
  <si>
    <t xml:space="preserve"> 8.3.30 </t>
  </si>
  <si>
    <t xml:space="preserve"> 8.3.31 </t>
  </si>
  <si>
    <t>TAMPA CEGA PLASTICA QUADRADA 4"X4"</t>
  </si>
  <si>
    <t xml:space="preserve"> 8.3.32 </t>
  </si>
  <si>
    <t xml:space="preserve"> 8.3.33 </t>
  </si>
  <si>
    <t xml:space="preserve"> 8.3.34 </t>
  </si>
  <si>
    <t>TAMPÃO PLÁSTICO 1" PARA CONDULETE - BASE AGETOP CIVIL (072425)</t>
  </si>
  <si>
    <t xml:space="preserve"> 8.3.35 </t>
  </si>
  <si>
    <t xml:space="preserve"> 8.3.36 </t>
  </si>
  <si>
    <t>INSTALAÇÃO DE EXAUSTOR ELÉTRICO TIPO DOMICILIAR. BASE SEINFRA (C1477)</t>
  </si>
  <si>
    <t xml:space="preserve"> 8.3.37 </t>
  </si>
  <si>
    <t>TUBO PVC, SERIE NORMAL, ESGOTO PREDIAL, DN 100 MM, FORNECIDO E INSTALADO EM PRUMADA DE ESGOTO SANITÁRIO OU VENTILAÇÃO. AF_12/2014</t>
  </si>
  <si>
    <t xml:space="preserve"> 8.3.38 </t>
  </si>
  <si>
    <t>JOELHO 45 GRAUS, PVC, SERIE NORMAL, ESGOTO PREDIAL, DN 100 MM, JUNTA ELÁSTICA, FORNECIDO E INSTALADO EM PRUMADA DE ESGOTO SANITÁRIO OU VENTILAÇÃO. AF_12/2014</t>
  </si>
  <si>
    <t xml:space="preserve"> 8.3.39 </t>
  </si>
  <si>
    <t>CURVA CURTA 90 GRAUS, PVC, SERIE NORMAL, ESGOTO PREDIAL, DN 100 MM, JUNTA ELÁSTICA, FORNECIDO E INSTALADO EM PRUMADA DE ESGOTO SANITÁRIO OU VENTILAÇÃO. AF_12/2014</t>
  </si>
  <si>
    <t xml:space="preserve"> 8.3.40 </t>
  </si>
  <si>
    <t>LUVA DE CORRER, PVC, SERIE NORMAL, ESGOTO PREDIAL, DN 100 MM, JUNTA ELÁSTICA, FORNECIDO E INSTALADO EM PRUMADA DE ESGOTO SANITÁRIO OU VENTILAÇÃO. AF_12/2014</t>
  </si>
  <si>
    <t xml:space="preserve"> 8.4 </t>
  </si>
  <si>
    <t>CABEAMENTO ESTRUTURADO</t>
  </si>
  <si>
    <t xml:space="preserve"> 8.4.1 </t>
  </si>
  <si>
    <t xml:space="preserve"> 8.4.2 </t>
  </si>
  <si>
    <t xml:space="preserve"> 8.4.3 </t>
  </si>
  <si>
    <t xml:space="preserve"> 8.4.4 </t>
  </si>
  <si>
    <t xml:space="preserve"> 8.4.5 </t>
  </si>
  <si>
    <t>RACK DE PAREDE 16U</t>
  </si>
  <si>
    <t xml:space="preserve"> 8.4.6 </t>
  </si>
  <si>
    <t>PARAFUSO COM PORCA GAIOLA PARA RACK COM 12MM E ROSCA M5</t>
  </si>
  <si>
    <t xml:space="preserve"> 8.4.7 </t>
  </si>
  <si>
    <t>KIT VENTILAÇÃO COMPOSTO 2 VENTILADORES BI-VOLTS, INCLUSIVE FIXAÇÃO EM RACK 19". - BASE IOPES (160835)</t>
  </si>
  <si>
    <t xml:space="preserve"> 8.4.8 </t>
  </si>
  <si>
    <t>BANDEJA PARA RACK 19", DESLIZANTE, PERFURADA, 400MM DE PROFUNDIDADE. BASE ORSE (11417)</t>
  </si>
  <si>
    <t xml:space="preserve"> 8.4.9 </t>
  </si>
  <si>
    <t>ORGANIZADOR DE CABOS (GUIA)</t>
  </si>
  <si>
    <t xml:space="preserve"> 8.4.10 </t>
  </si>
  <si>
    <t>REGUA COM 8 TOMADAS</t>
  </si>
  <si>
    <t xml:space="preserve"> 8.4.11 </t>
  </si>
  <si>
    <t>PATCH PANEL 24 PORTAS, CATEGORIA 5E - FORNECIMENTO E INSTALAÇÃO. AF_11/2019</t>
  </si>
  <si>
    <t xml:space="preserve"> 8.4.12 </t>
  </si>
  <si>
    <t>PATCH CORD AZUL DE 1,50M, EIA/TIA 568-A, CATEGORIA 5-E, COM CONECTOR MACHO RJ-45/RJ-45 COM CAPA DE PROTEÇÃO. FORNECIMENTO E INSTALAÇÃO. - BASE ORSE (11230)</t>
  </si>
  <si>
    <t xml:space="preserve"> 8.4.13 </t>
  </si>
  <si>
    <t>PATCH CORD AMARELO DE 2,50M, EIA/TIA 568-A, CATEGORIA 5-E, COM CONECTOR MACHO RJ-45/RJ-45 COM CAPA DE PROTEÇÃO. FORNECIMENTO E INSTALAÇÃO. - BASE ORSE (11230)</t>
  </si>
  <si>
    <t xml:space="preserve"> 8.4.14 </t>
  </si>
  <si>
    <t>CABO ELETRÔNICO CATEGORIA 5E, INSTALADO EM EDIFICAÇÃO INSTITUCIONAL - FORNECIMENTO E INSTALAÇÃO. AF_11/2019</t>
  </si>
  <si>
    <t xml:space="preserve"> 8.4.15 </t>
  </si>
  <si>
    <t>CABO OPTICO, USO INTERNO, 4 FIBRAS MULTIMODO, 50/125 MICROMETROS, OM4, 10GPBS. FORNECIMENTO E INSTALAÇÃO - BASE CPOS (39.27.020)</t>
  </si>
  <si>
    <t xml:space="preserve"> 8.4.16 </t>
  </si>
  <si>
    <t>PATCH CORD OPTICO DUPLO COM CONECTOR LC EM FIBRA OPTICA MULTIMODO 50/125, OM4, 10GBPS, 2,50M. FORNECIMENTO E INSTALAÇÃO - BASE CPOS (69.20.180)</t>
  </si>
  <si>
    <t>CABO HDMI 2.0 BLINDADO 4K COM 20M. FONECIMENTO E INSTALAÇÃO - BASE ORSE (12394)</t>
  </si>
  <si>
    <t xml:space="preserve"> 8.4.17 </t>
  </si>
  <si>
    <t>DISTRIBUIDOR INTERNO OPTICO - DIO 6 PORTAS LC DUPLEX MULTIMODO 50/125, OM4, 10 GBPS. FORNECIMENTO E INSTLAÇÃO. - BASE ORSE (11307)</t>
  </si>
  <si>
    <t xml:space="preserve"> 8.4.18 </t>
  </si>
  <si>
    <t>FUSÃO DE FIBRA OPTICA NO INTERIOR DE D.I.O (FIBRA OPTICA MULTIMODO 50/125, OM4, 10 GBPS)</t>
  </si>
  <si>
    <t xml:space="preserve"> 8.4.19 </t>
  </si>
  <si>
    <t xml:space="preserve"> 8.4.20 </t>
  </si>
  <si>
    <t xml:space="preserve"> 8.4.21 </t>
  </si>
  <si>
    <t xml:space="preserve"> 8.4.22 </t>
  </si>
  <si>
    <t xml:space="preserve"> 8.4.23 </t>
  </si>
  <si>
    <t xml:space="preserve"> 8.4.24 </t>
  </si>
  <si>
    <t xml:space="preserve"> 8.4.25 </t>
  </si>
  <si>
    <t xml:space="preserve"> 8.4.26 </t>
  </si>
  <si>
    <t xml:space="preserve"> 8.4.27 </t>
  </si>
  <si>
    <t>ELETRODUTO DE AÇO GALVANIZADO, CLASSE SEMI PESADO, DN 32 MM (1 1/4), APARENTE, INSTALADO EM PAREDE - FORNECIMENTO E INSTALAÇÃO. AF_11/2016_P</t>
  </si>
  <si>
    <t xml:space="preserve"> 8.4.28 </t>
  </si>
  <si>
    <t xml:space="preserve"> 8.4.29 </t>
  </si>
  <si>
    <t xml:space="preserve"> 8.4.30 </t>
  </si>
  <si>
    <t xml:space="preserve"> 8.4.31 </t>
  </si>
  <si>
    <t xml:space="preserve"> 8.4.32 </t>
  </si>
  <si>
    <t xml:space="preserve"> 8.4.33 </t>
  </si>
  <si>
    <t xml:space="preserve"> 8.4.34 </t>
  </si>
  <si>
    <t>TOMADA DE REDE RJ45, CAT5E, 02 MODULOS - FORNECIMENTO E INSTALAÇÃO. AF_11/2019 - SINAPI (98307)</t>
  </si>
  <si>
    <t xml:space="preserve"> 8.4.35 </t>
  </si>
  <si>
    <t>CONDULETE DE ALUMÍNIO, TIPO X, PARA ELETRODUTO DE AÇO GALVANIZADO DN 25 MM (1''), APARENTE - FORNECIMENTO E INSTALAÇÃO. AF_11/2016_P</t>
  </si>
  <si>
    <t xml:space="preserve"> 8.4.36 </t>
  </si>
  <si>
    <t xml:space="preserve"> 8.4.37 </t>
  </si>
  <si>
    <t>TAMPA CEGA CONDULETE ALUMINIO 4"X2" - BASE AGETOP CIVIL (072425)</t>
  </si>
  <si>
    <t xml:space="preserve"> 8.4.38 </t>
  </si>
  <si>
    <t xml:space="preserve"> 8.4.39 </t>
  </si>
  <si>
    <t>CANALETA COM TAMPA (LINHA X OU EQUIVALENTE) 73X25X2000 MM, ALUMINIO. FORNECIMENTO E INSTALAÇÃO. - BASE AGETOP CIVIL (070765)</t>
  </si>
  <si>
    <t xml:space="preserve"> 8.4.40 </t>
  </si>
  <si>
    <t>TOMADA DE REDE RJ45, CAT5E, 02 MODULOS, SISTEMA X - FORNECIMENTO E INSTALAÇÃO. AF_11/2019 - SINAPI (98307)</t>
  </si>
  <si>
    <t xml:space="preserve"> 8.4.41 </t>
  </si>
  <si>
    <t>CERTIFICAÇÃO AVULSA DOS PONTOS EMISSÃO DE RELATÓRIO DO EQUIPAMENTO DE TESTE ATÉ 100 PONTOS. BASE IOPES (160869)</t>
  </si>
  <si>
    <t xml:space="preserve"> 8.4.42 </t>
  </si>
  <si>
    <t>CERTIFICAÇÃO DE PONTO LÓGICO COM PENTA SCANNER, PARA FIBRA ÓPTICA MULTIMODO 50/125, OM4, 10 GBPS</t>
  </si>
  <si>
    <t xml:space="preserve"> 8.5 </t>
  </si>
  <si>
    <t>CFTV</t>
  </si>
  <si>
    <t xml:space="preserve"> 8.5.1 </t>
  </si>
  <si>
    <t xml:space="preserve"> 8.5.2 </t>
  </si>
  <si>
    <t>FORNECIMENTO E INSTALAÇÃO DE ELETROCALHA PERFURADA 100X50X3000 MM, CHAPA N. 18, INCLUSIVE CONEXOES (REF. MOPA O SIMILAR) - BASE ORSE (762)</t>
  </si>
  <si>
    <t xml:space="preserve"> 8.5.3 </t>
  </si>
  <si>
    <t xml:space="preserve"> 8.5.4 </t>
  </si>
  <si>
    <t xml:space="preserve"> 8.5.5 </t>
  </si>
  <si>
    <t xml:space="preserve"> 8.5.6 </t>
  </si>
  <si>
    <t>FORNECIMENTO E INSTALAÇÃO DE SAÍDA HIROZONTAL PARA ELETRODUTO 2". BASE ORSE (760)</t>
  </si>
  <si>
    <t xml:space="preserve"> 8.5.7 </t>
  </si>
  <si>
    <t>CABO ELETRÔNICO BLINDADO CATEGORIA 5E, INSTALADO EM EDIFICAÇÃO INSTITUCIONAL - FORNECIMENTO E INSTALAÇÃO. BASE SINAPI (98295)</t>
  </si>
  <si>
    <t xml:space="preserve"> 8.5.8 </t>
  </si>
  <si>
    <t>CONECTOR RJ-45 CAT. 6</t>
  </si>
  <si>
    <t xml:space="preserve"> 8.5.9 </t>
  </si>
  <si>
    <t>BALOON PARA CFTV, DE CABO UTP CONECTOR BNC (COAXIAL), 300M EM HD OU 200M EM FULL HD - INTELBRÁS OU EQUIVALENTE. - BASE AGETOP CIVIL (071026)</t>
  </si>
  <si>
    <t xml:space="preserve"> 8.5.10 </t>
  </si>
  <si>
    <t>CAIXA DE PASSAGEM PARA CÂMERAS DE CFTV VBOX 1100 - INTELBRÁS OU EQUIVALENTE - FORNECIMENTO E INSTALAÇÃO. AF_11/2016_P - BASE SINAPI (95802)</t>
  </si>
  <si>
    <t xml:space="preserve"> 8.5.11 </t>
  </si>
  <si>
    <t xml:space="preserve"> 8.5.12 </t>
  </si>
  <si>
    <t xml:space="preserve"> 8.5.13 </t>
  </si>
  <si>
    <t xml:space="preserve"> 8.5.14 </t>
  </si>
  <si>
    <t>CURVA 90 GRAUS PARA ELETRODUTO,  AÇO GALVANIZADO, DN 20 MM (3/4''), APARENTE, INSTALADA EM PAREDE - FORNECIMENTO E INSTALAÇÃO. - BASE SINAPI (91914)</t>
  </si>
  <si>
    <t xml:space="preserve"> 8.5.15 </t>
  </si>
  <si>
    <t xml:space="preserve"> 8.5.16 </t>
  </si>
  <si>
    <t xml:space="preserve"> 8.5.17 </t>
  </si>
  <si>
    <t xml:space="preserve"> 8.5.18 </t>
  </si>
  <si>
    <t xml:space="preserve"> 8.5.19 </t>
  </si>
  <si>
    <t xml:space="preserve"> 8.5.20 </t>
  </si>
  <si>
    <t xml:space="preserve"> 8.5.21 </t>
  </si>
  <si>
    <t xml:space="preserve"> 8.5.22 </t>
  </si>
  <si>
    <t>CURVA 90 GRAUS PARA ELETRODUTO, ACO GALVANIZADO, DN 32 MM (1 1/4"), PARA CIRCUITOS TERMINAIS, INSTALADA EM PAREDE - FORNECIMENTO E INSTALAÇÃO - SINAPI (91920)</t>
  </si>
  <si>
    <t xml:space="preserve"> 8.5.23 </t>
  </si>
  <si>
    <t xml:space="preserve"> 8.5.24 </t>
  </si>
  <si>
    <t xml:space="preserve"> 8.5.25 </t>
  </si>
  <si>
    <t xml:space="preserve"> 8.5.26 </t>
  </si>
  <si>
    <t xml:space="preserve"> 8.5.27 </t>
  </si>
  <si>
    <t>CONDULETE DE ALUMÍNIO, TIPO X, PARA ELETRODUTO DE AÇO GALVANIZADO DN 25 MM (1</t>
  </si>
  <si>
    <t xml:space="preserve"> 8.5.28 </t>
  </si>
  <si>
    <t xml:space="preserve"> 8.5.29 </t>
  </si>
  <si>
    <t xml:space="preserve"> 8.5.30 </t>
  </si>
  <si>
    <t>CONDULETE DE ALUMÍNIO, TIPO LB, PARA ELETRODUTO DE AÇO GALVANIZADO DN 25 MM (1</t>
  </si>
  <si>
    <t xml:space="preserve"> 8.5.31 </t>
  </si>
  <si>
    <t>TAMPA CEGA P/ CONDULETE ALUMÍNIO 4""X2"" - DAISA OU EQUIVALENTE</t>
  </si>
  <si>
    <t xml:space="preserve"> 9 </t>
  </si>
  <si>
    <t>COBERTURA</t>
  </si>
  <si>
    <t xml:space="preserve"> 9.1 </t>
  </si>
  <si>
    <t>TRAMA DE AÇO COMPOSTA POR TERÇAS PARA TELHADOS DE ATÉ 2 ÁGUAS PARA TELHA ONDULADA DE FIBROCIMENTO, METÁLICA, PLÁSTICA OU TERMOACÚSTICA, INCLUSO TRANSPORTE VERTICAL. AF_07/2019</t>
  </si>
  <si>
    <t xml:space="preserve"> 9.2 </t>
  </si>
  <si>
    <t>COBERTURA COM TELHA CHAPA GALVANIZADA TRAPEZOIDAL 0,43 MM COM ACESSÓRIOS</t>
  </si>
  <si>
    <t xml:space="preserve"> 9.3 </t>
  </si>
  <si>
    <t>CUMEEIRA PARA TELHA GALVANIZADA TRAPEZOIDAL 0,43MM</t>
  </si>
  <si>
    <t xml:space="preserve"> 9.4 </t>
  </si>
  <si>
    <t>RUFO EM CHAPA DE AÇO GALVANIZADO NÚMERO 24, CORTE DE 25 CM, INCLUSO TRANSPORTE VERTICAL. AF_07/2019</t>
  </si>
  <si>
    <t xml:space="preserve"> 9.5 </t>
  </si>
  <si>
    <t>IMPERMEABILIZAÇÃO DE SUPERFÍCIE COM MANTA ASFÁLTICA, UMA CAMADA, INCLUSIVE APLICAÇÃO DE PRIMER ASFÁLTICO, E=3MM. AF_06/2018</t>
  </si>
  <si>
    <t xml:space="preserve"> 9.6 </t>
  </si>
  <si>
    <t>ELETRICISTA COM ENCARGOS COMPLEMENTARES</t>
  </si>
  <si>
    <t xml:space="preserve"> 10 </t>
  </si>
  <si>
    <t>PINTURA</t>
  </si>
  <si>
    <t xml:space="preserve"> 10.1 </t>
  </si>
  <si>
    <t>PINTURA FORRO E PAREDES INTERNAS</t>
  </si>
  <si>
    <t xml:space="preserve"> 10.1.1 </t>
  </si>
  <si>
    <t xml:space="preserve"> 10.1.2 </t>
  </si>
  <si>
    <t xml:space="preserve"> 10.1.3 </t>
  </si>
  <si>
    <t xml:space="preserve"> 10.1.4 </t>
  </si>
  <si>
    <t xml:space="preserve"> 10.1.5 </t>
  </si>
  <si>
    <t xml:space="preserve"> 10.1.6 </t>
  </si>
  <si>
    <t xml:space="preserve"> 10.2 </t>
  </si>
  <si>
    <t>PINTURA EXTERNA</t>
  </si>
  <si>
    <t xml:space="preserve"> 10.2.1 </t>
  </si>
  <si>
    <t xml:space="preserve"> 10.2.2 </t>
  </si>
  <si>
    <t xml:space="preserve"> 10.2.3 </t>
  </si>
  <si>
    <t>PINTURA DE ACABAMENTO COM TINTA EMBORACHADA - 02 DEMÃOS. BASE ORSE (4939)</t>
  </si>
  <si>
    <t xml:space="preserve"> 10.2.4 </t>
  </si>
  <si>
    <t xml:space="preserve"> 10.2.5 </t>
  </si>
  <si>
    <t xml:space="preserve"> 10.2.6 </t>
  </si>
  <si>
    <t xml:space="preserve"> 10.3 </t>
  </si>
  <si>
    <t>PINTURA EM PISO DE CONCRETO</t>
  </si>
  <si>
    <t xml:space="preserve"> 10.3.1 </t>
  </si>
  <si>
    <t xml:space="preserve"> 10.3.2 </t>
  </si>
  <si>
    <t>SINALIZAÇÃO COM PICTOGRAMA EM TINTA ACRILICA -BASE CPOS (30.06.100)</t>
  </si>
  <si>
    <t xml:space="preserve"> 10.3.3 </t>
  </si>
  <si>
    <t xml:space="preserve"> 10.4 </t>
  </si>
  <si>
    <t>PINTURA EM ESQUADRIAS DE MADEIRA</t>
  </si>
  <si>
    <t xml:space="preserve"> 10.4.1 </t>
  </si>
  <si>
    <t xml:space="preserve"> 10.5 </t>
  </si>
  <si>
    <t>PINTURA EM ESQUADRIAS METALICAS E PERFIS</t>
  </si>
  <si>
    <t xml:space="preserve"> 10.5.1 </t>
  </si>
  <si>
    <t>PINTURA TINTA ESMALTE PARA ESQUADRIAS DE FERRO C  FUNDO ANTICORROSIVO</t>
  </si>
  <si>
    <t xml:space="preserve"> 10.5.2 </t>
  </si>
  <si>
    <t xml:space="preserve"> 11 </t>
  </si>
  <si>
    <t>AR CONDICIONADO</t>
  </si>
  <si>
    <t xml:space="preserve"> 11.1 </t>
  </si>
  <si>
    <t>EQUIPAMENTOS</t>
  </si>
  <si>
    <t xml:space="preserve"> 11.1.1 </t>
  </si>
  <si>
    <t>AR CONDICIONADO SPLIT INVERTER, PISO TETO, 48000 BTU/H, CICLO FRIO, 60HZ, CLASSIFICACAO ENERGETICA A (SELO PROCEL), GAS HFC, CONTROLE S/FIO, MÃO-DE-OBRA, SUPORTE E TUBULAÇÃO ATÉ 3M - FORNECIMENTO E INSTALAÇÃO</t>
  </si>
  <si>
    <t xml:space="preserve"> 11.1.2 </t>
  </si>
  <si>
    <t>AR CONDICIONADO SPLIT INVERTER, PISO TETO, 36000 BTU/H, CICLO FRIO, 60HZ, CLASSIFICACAO ENERGETICA A (SELO PROCEL), GAS HFC, CONTROLE S/FIO, MÃO-DE-OBRA, SUPORTE E TUBULAÇÃO ATÉ 3M - FORNECIMENTO E INSTALAÇÃO</t>
  </si>
  <si>
    <t xml:space="preserve"> 11.1.3 </t>
  </si>
  <si>
    <t>AR CONDICIONADO SPLIT INVERTER, HI-WALL, 24000 BTU/H, CICLO FRIO, 60HZ, CLASSIFICACAO ENERGETICA A (SELO PROCEL), GAS HFC, CONTROLE S/FIO, MÃO-DE-OBRA, SUPORTE E TUBULAÇÃO ATÉ 3M - FORNECIMENTO E INSTALAÇÃO</t>
  </si>
  <si>
    <t xml:space="preserve"> 11.1.4 </t>
  </si>
  <si>
    <t>AR CONDICIONADO SPLIT INVERTER, HI-WALL, 18000 BTU/H, CICLO FRIO, 60HZ, CLASSIFICACAO ENERGETICA A (SELO PROCEL), GAS HFC, CONTROLE S/FIO, MÃO-DE-OBRA, SUPORTE E TUBULAÇÃO ATÉ 3M - FORNECIMENTO E INSTALAÇÃO</t>
  </si>
  <si>
    <t xml:space="preserve"> 11.2 </t>
  </si>
  <si>
    <t>REDE FRIGORÍGENA</t>
  </si>
  <si>
    <t xml:space="preserve"> 11.2.1 </t>
  </si>
  <si>
    <t xml:space="preserve"> 11.2.2 </t>
  </si>
  <si>
    <t xml:space="preserve"> 11.3 </t>
  </si>
  <si>
    <t>ACESSÓRIOS</t>
  </si>
  <si>
    <t xml:space="preserve"> 11.3.1 </t>
  </si>
  <si>
    <t xml:space="preserve"> 11.3.2 </t>
  </si>
  <si>
    <t>CARENAGEM DE PROTEÇÃO PARA TUBULAÇÕES EM AÇO GALVANIZADO (RUFO), CORTE 33, PINTADA COM TINTA ESMALTE AUTOMOTIVA</t>
  </si>
  <si>
    <t xml:space="preserve"> 12 </t>
  </si>
  <si>
    <t>HIDROSSANITARIO</t>
  </si>
  <si>
    <t xml:space="preserve"> 12.1 </t>
  </si>
  <si>
    <t xml:space="preserve"> 13 </t>
  </si>
  <si>
    <t>INCENDIO</t>
  </si>
  <si>
    <t xml:space="preserve"> 13.1 </t>
  </si>
  <si>
    <t>EXTINTOR MULTI USO EM PO A B C (6 KG) - CAPACIDADE EXTINTORA 3A 20BC</t>
  </si>
  <si>
    <t xml:space="preserve"> 13.2 </t>
  </si>
  <si>
    <t xml:space="preserve"> 13.3 </t>
  </si>
  <si>
    <t>PLACA FOTOLUMINESCENTE DE SINALIZACAO DE SEGURANCA CONTRA INCENDIO, PARA SAIDA DE EMERGENCIA, EM PVC ANTICHAMA, DIMENSOES APROXIMADAS DE (20X40)CM, DE ACORDO COM A NORMA NBR 13434-2. FORNECIMENTO E COLOCACAO. BASE EMOP (05.054.0102-0)</t>
  </si>
  <si>
    <t xml:space="preserve"> 14 </t>
  </si>
  <si>
    <t>SERVIÇOS COMPLEMENTARES</t>
  </si>
  <si>
    <t xml:space="preserve"> 14.1 </t>
  </si>
  <si>
    <t>ANDAIME METALICO TORRE (ALUGUEL/MES)</t>
  </si>
  <si>
    <t xml:space="preserve"> 14.2 </t>
  </si>
  <si>
    <t xml:space="preserve"> 14.3 </t>
  </si>
  <si>
    <t xml:space="preserve"> 14.4 </t>
  </si>
  <si>
    <t xml:space="preserve"> 14.5 </t>
  </si>
  <si>
    <t>REFORMA DE LETREIRO EXISTENTE, RETIRADA, LIMPEZA, SOLDA PREPARAÇÃO PARA PINTURA, APLICAÇÃO DE FUNDO ESPECIAL, PINTURA NA COR PRETA, ADEQUAÇÃO E REINSTALAÇÃO.</t>
  </si>
  <si>
    <t xml:space="preserve"> 14.6 </t>
  </si>
  <si>
    <t>ANEXO II - REFORMA</t>
  </si>
  <si>
    <t>SECRETARIA DE ADMINISTRAÇÃO E ORÇAMENTO</t>
  </si>
  <si>
    <t>COORDENADORIA DE ENGENHARIA E INFRAESTRUTURA</t>
  </si>
  <si>
    <t>SEÇÃO DE MANUTENÇÃO PREDIAL E SISTEMAS ELÉTRICOS</t>
  </si>
  <si>
    <t>Leis Sociais</t>
  </si>
  <si>
    <t>EMPRESA:</t>
  </si>
  <si>
    <t>CNPJ:</t>
  </si>
  <si>
    <t>DATA:</t>
  </si>
  <si>
    <t>RESP.</t>
  </si>
  <si>
    <t>CPF:</t>
  </si>
  <si>
    <t>TRIBUNAL REGIONAL ELEITORAL DE GOIÁS</t>
  </si>
  <si>
    <t>QUant.</t>
  </si>
  <si>
    <t>VALOR UNITÁRIO COM BDI</t>
  </si>
  <si>
    <t>MAT./SERV.</t>
  </si>
  <si>
    <t>total</t>
  </si>
  <si>
    <t>TRIBUNAL REGIONAL ELEITORAL DE GOIÁS
SECRETARIA DE ADMINISTRAÇÃO E ORÇAMENTO
COORDENADORIA DE ENGENHARIA E INFRAESTRUTURA
SEÇÃO DE MANUTENÇÃO PREDIAL E SISTEMAS ELÉTRICOS</t>
  </si>
  <si>
    <t>Obra:</t>
  </si>
  <si>
    <t>Local:</t>
  </si>
  <si>
    <t>GOÂNIA - GO</t>
  </si>
  <si>
    <t>Data:</t>
  </si>
  <si>
    <t>Composição de Benefícios e Despesas Indiretas (BDI)</t>
  </si>
  <si>
    <t>Sigla</t>
  </si>
  <si>
    <t>Taxa (%)</t>
  </si>
  <si>
    <t>ADMINISTRAÇÃO CENTRAL</t>
  </si>
  <si>
    <t>AC</t>
  </si>
  <si>
    <t>SEGURO E GARANTIA</t>
  </si>
  <si>
    <t>S+G</t>
  </si>
  <si>
    <t>RISCO</t>
  </si>
  <si>
    <t>R</t>
  </si>
  <si>
    <t>DESPESAS FINANCEIRAS:</t>
  </si>
  <si>
    <t>DF</t>
  </si>
  <si>
    <t>LUCRO</t>
  </si>
  <si>
    <t>L</t>
  </si>
  <si>
    <t>TRIBUTOS (IMPOSTOS):</t>
  </si>
  <si>
    <t>I</t>
  </si>
  <si>
    <t>6.1</t>
  </si>
  <si>
    <t>COFINS</t>
  </si>
  <si>
    <t>6.2</t>
  </si>
  <si>
    <t>PIS</t>
  </si>
  <si>
    <t>6.3</t>
  </si>
  <si>
    <t>ISS</t>
  </si>
  <si>
    <t>6.4</t>
  </si>
  <si>
    <t>**CPRB</t>
  </si>
  <si>
    <t xml:space="preserve">TOTAL DO BDI  = </t>
  </si>
  <si>
    <t xml:space="preserve"> – 1  x 100   =</t>
  </si>
  <si>
    <t>**CPRB - Contribuição Previdenciária sobre a Receita Bruta, Lei nº 12.844/13, alterada pela Lei 13.161/15 de 31/08/2015, aumentando a alíquota de 2,00% para 4,50%, que terá a sua vigência a partir de 01 de dezembro de 2015.</t>
  </si>
  <si>
    <t>_______________________________________________________________
Eng. Civil Arthur de Almeida Cruz
Analista Judiciário - Esp. Engenharia
CREA 16478/D-GO</t>
  </si>
  <si>
    <t>Composição de Benefícios e Despesas Indiretas (BDI - Diferenciado)</t>
  </si>
  <si>
    <t>Cronograma Físico e Financeiro</t>
  </si>
  <si>
    <t>Total Por Etapa</t>
  </si>
  <si>
    <t>30 DIAS</t>
  </si>
  <si>
    <t>60 DIAS</t>
  </si>
  <si>
    <t>90 DIAS</t>
  </si>
  <si>
    <t>120 DIAS</t>
  </si>
  <si>
    <t>Rec. Definitivo</t>
  </si>
  <si>
    <t>(%) 1ª med.</t>
  </si>
  <si>
    <t>(%) 2ª med.</t>
  </si>
  <si>
    <t>(%) 3ª med.</t>
  </si>
  <si>
    <t>(%) 4ª med.</t>
  </si>
  <si>
    <t>VALOR</t>
  </si>
  <si>
    <t>Desonerado
Horista: 85,92%
Mensalista: 49,08%</t>
  </si>
  <si>
    <t>180 DIAS</t>
  </si>
  <si>
    <t>210 DIAS</t>
  </si>
  <si>
    <t>(%) 5ª med.</t>
  </si>
  <si>
    <t>(%) 6ª med.</t>
  </si>
  <si>
    <t>150 DIAS</t>
  </si>
  <si>
    <t>(%) 7ª med.</t>
  </si>
  <si>
    <t>Físico (%)</t>
  </si>
  <si>
    <t>Físico Acumulado (%)</t>
  </si>
  <si>
    <t>Financeiro (R$)</t>
  </si>
  <si>
    <t>Financeiro Acumulado (R$)</t>
  </si>
  <si>
    <t>Financeiro (%)</t>
  </si>
  <si>
    <t>Financeiro Acumulado (%)</t>
  </si>
  <si>
    <t>Total COM BDI</t>
  </si>
  <si>
    <t>5% do Total</t>
  </si>
  <si>
    <t>m²</t>
  </si>
  <si>
    <t>BARRACÃO DE OBRAS PADRÃO GOINFRA ( BLOCOS,COBERTURAS,PASSARELAS E MÓVEIS) , SEM ALOJAMENTO E LAVANDERIA , COM PINTURA, EM CONSONÂNCIA COM AS NR</t>
  </si>
  <si>
    <t>m³</t>
  </si>
  <si>
    <t>m</t>
  </si>
  <si>
    <t>REMOÇÃO DE LUMINÁRIAS, DE FORMA MANUAL, SEM REAPROVEITAMENTO. AF_12/2017 - Remoção de luminária redonda p/ lâmpadas fluor. compactas 2x26W (serão reaproveitadas)</t>
  </si>
  <si>
    <t>REMOÇÃO DE LUMINÁRIAS, DE FORMA MANUAL, SEM REAPROVEITAMENTO. AF_12/2017 - Remoção de luminária retangular p/ lâmpadas tubular 1200mm, 2x32W (serão reaproveitadas)</t>
  </si>
  <si>
    <t>un</t>
  </si>
  <si>
    <t xml:space="preserve"> 4.1.8 </t>
  </si>
  <si>
    <t xml:space="preserve"> 4.1.9 </t>
  </si>
  <si>
    <t xml:space="preserve"> 4.2.4 </t>
  </si>
  <si>
    <t>PINGADEIRA DE 3 X 5CM, EXECUTADA EM ARGAMASSA DE CIMENTO,CAL HIDRATADA ADITIVADA E AREIA,NO TRACO 1:0,5:4,5 - BASE EMOP (13.010.0025-A)</t>
  </si>
  <si>
    <t>FORRO GESSO ACARTONADO, ACABAMENTO EM FILME PVC DUAS FACES, PLACA 1250 x 625MM E PERFIL T, INCLUSIVE ESTRUTURA DE FIXAÇÃO - BASE SINAPI (96115)</t>
  </si>
  <si>
    <t xml:space="preserve"> 6.3 </t>
  </si>
  <si>
    <t xml:space="preserve"> 7.1.5 </t>
  </si>
  <si>
    <t>ESCADA TIPO MARINHEIRO COM GUARDA CORPO PADRÃO GOINFRA ( H &gt; 3M )</t>
  </si>
  <si>
    <t>Un</t>
  </si>
  <si>
    <t>Perfuração em concreto com coroa diamantada - D = 63 mm</t>
  </si>
  <si>
    <t xml:space="preserve"> 8.4.43 </t>
  </si>
  <si>
    <t>Perfuração em concreto com coroa diamantada - D = 50 mm</t>
  </si>
  <si>
    <t xml:space="preserve"> 9.7 </t>
  </si>
  <si>
    <t>PINTURA LATEX ACRILICA 2 DEMAOS C/SELADOR - Muro</t>
  </si>
  <si>
    <t>SANITÁRIO ACESSÍVEL - DEPÓSITO DE URNAS</t>
  </si>
  <si>
    <t>SERVIÇOS INICIAIS</t>
  </si>
  <si>
    <t xml:space="preserve"> 14.1.1 </t>
  </si>
  <si>
    <t xml:space="preserve"> 14.1.2 </t>
  </si>
  <si>
    <t xml:space="preserve"> 14.1.3 </t>
  </si>
  <si>
    <t xml:space="preserve"> 14.1.4 </t>
  </si>
  <si>
    <t>FUNDAÇÃO E ESTRUTURA DE CONCRETO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</si>
  <si>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</si>
  <si>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</si>
  <si>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</si>
  <si>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</si>
  <si>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</si>
  <si>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14.2.6 </t>
  </si>
  <si>
    <t xml:space="preserve"> 14.2.7 </t>
  </si>
  <si>
    <t xml:space="preserve"> 14.2.8 </t>
  </si>
  <si>
    <t xml:space="preserve"> 14.2.9 </t>
  </si>
  <si>
    <t xml:space="preserve"> 14.2.10 </t>
  </si>
  <si>
    <t xml:space="preserve"> 14.2.11 </t>
  </si>
  <si>
    <t xml:space="preserve"> 14.2.12 </t>
  </si>
  <si>
    <t xml:space="preserve"> 14.2.13 </t>
  </si>
  <si>
    <t xml:space="preserve"> 14.2.14 </t>
  </si>
  <si>
    <t>FORMAS TIPO SANDUICHE COM TABUAS</t>
  </si>
  <si>
    <t xml:space="preserve"> 14.2.15 </t>
  </si>
  <si>
    <t>IMPERMEABILIZAÇÕES</t>
  </si>
  <si>
    <t xml:space="preserve"> 14.3.1 </t>
  </si>
  <si>
    <t>IMPERMEABILIZAÇÃO DE SUPERFÍCIE COM EMULSÃO ASFÁLTICA, 2 DEMÃOS (VBs)</t>
  </si>
  <si>
    <t xml:space="preserve"> 14.3.2 </t>
  </si>
  <si>
    <t>IMPERMEABILIZAÇÃO DE SUPERFÍCIE COM MANTA ASFÁLTICA, UMA CAMADA, INCLUSIVE APLICAÇÃO DE PRIMER ASFÁLTICO, E=3MM (LAJE DESCOBERTA)</t>
  </si>
  <si>
    <t xml:space="preserve"> 14.3.3 </t>
  </si>
  <si>
    <t>PROTEÇÃO MECÂNICA DE SUPERFÍCIE HORIZONTAL COM ARGAMASSA DE CIMENTO E AREIA, TRAÇO 1:3, E=2CM (LAJE DESCOBERTA)</t>
  </si>
  <si>
    <t xml:space="preserve"> 14.3.4 </t>
  </si>
  <si>
    <t>PROTEÇÃO MECÂNICA DE SUPERFÍCIE VERTICAL COM ARGAMASSA DE CIMENTO E AREIA, TRAÇO 1:3, E=2CM. AF_06/2018</t>
  </si>
  <si>
    <t xml:space="preserve"> 14.4.1 </t>
  </si>
  <si>
    <t xml:space="preserve"> 14.4.2 </t>
  </si>
  <si>
    <t xml:space="preserve"> 14.4.3 </t>
  </si>
  <si>
    <t xml:space="preserve"> 14.4.4 </t>
  </si>
  <si>
    <t xml:space="preserve"> 14.4.5 </t>
  </si>
  <si>
    <t xml:space="preserve"> 14.4.6 </t>
  </si>
  <si>
    <t xml:space="preserve"> 14.4.7 </t>
  </si>
  <si>
    <t xml:space="preserve"> 14.4.8 </t>
  </si>
  <si>
    <t>PINTURA DE ACABAMENTO COM TINTA EMBORRACHADA - 02 DEMÃOS (BASE ORSE)</t>
  </si>
  <si>
    <t xml:space="preserve"> 14.4.9 </t>
  </si>
  <si>
    <t>ACABAMENTOS E ACESSÓRIOS</t>
  </si>
  <si>
    <t xml:space="preserve"> 14.5.1 </t>
  </si>
  <si>
    <t>VASO SANITARIO SIFONADO CONVENCIONAL PARA PCD SEM FURO FRONTAL COM LOUÇA BRANCA SEM ASSENTO, INCLUSO CONJUNTO DE LIGAÇÃO PARA BACIA SANITÁRIA AJUSTÁVEL - FORNECIMENTO E INSTALAÇÃO. AF_01/2020</t>
  </si>
  <si>
    <t xml:space="preserve"> 14.5.2 </t>
  </si>
  <si>
    <t>ASSENTO SANITÁRIO CONVENCIONAL - FORNECIMENTO E INSTALACAO. AF_01/2020</t>
  </si>
  <si>
    <t xml:space="preserve"> 14.5.3 </t>
  </si>
  <si>
    <t>BANCADA DE GRANITO CINZA POLIDO, DE 0,50 X 0,60 M, PARA LAVATÓRIO - FORNECIMENTO E INSTALAÇÃO. AF_01/2020</t>
  </si>
  <si>
    <t xml:space="preserve"> 14.5.4 </t>
  </si>
  <si>
    <t>CUBA DE EMBUTIR OVAL EM LOUÇA BRANCA, 35 X 50CM OU EQUIVALENTE, INCLUSO VÁLVULA E SIFÃO TIPO GARRAFA EM METAL CROMADO - FORNECIMENTO E INSTALAÇÃO. AF_01/2020</t>
  </si>
  <si>
    <t xml:space="preserve"> 14.5.5 </t>
  </si>
  <si>
    <t>TORNEIRA BANHEIRO PCD NORMA NBR9050 BICA BAIXA COM ALAVANCA</t>
  </si>
  <si>
    <t xml:space="preserve"> 14.5.6 </t>
  </si>
  <si>
    <t>ENGATE FLEXÍVEL EM INOX, 1/2  X 30CM - FORNECIMENTO E INSTALAÇÃO. AF_01/2020</t>
  </si>
  <si>
    <t xml:space="preserve"> 14.5.7 </t>
  </si>
  <si>
    <t xml:space="preserve"> 14.5.8 </t>
  </si>
  <si>
    <t>BARRA DE APOIO PARA BANHEIRO ALUMINIO POLIDO 40cm +PARAFUSO</t>
  </si>
  <si>
    <t xml:space="preserve"> 14.5.9 </t>
  </si>
  <si>
    <t>KIT BARRA DE APOIO LATERAL P/ LAVATORIO CENTRALIZADO 40CM</t>
  </si>
  <si>
    <t xml:space="preserve"> 14.5.10 </t>
  </si>
  <si>
    <t>DUCHA HIGIENICA FORUSI ABS SMALL 1856-C50</t>
  </si>
  <si>
    <t xml:space="preserve"> 14.5.11 </t>
  </si>
  <si>
    <t>ESPELHO CRISTAL, ESPESSURA 4MM, COM PARAFUSOS DE FIXACAO, SEM MOLDURA</t>
  </si>
  <si>
    <t>INSTALAÇÃO HIDROSSANITÁRIA</t>
  </si>
  <si>
    <t xml:space="preserve"> 14.6.1 </t>
  </si>
  <si>
    <t xml:space="preserve"> 14.6.2 </t>
  </si>
  <si>
    <t xml:space="preserve"> 14.6.3 </t>
  </si>
  <si>
    <t xml:space="preserve"> 14.6.4 </t>
  </si>
  <si>
    <t xml:space="preserve"> 14.6.5 </t>
  </si>
  <si>
    <t xml:space="preserve"> 14.6.6 </t>
  </si>
  <si>
    <t xml:space="preserve"> 14.6.7 </t>
  </si>
  <si>
    <t xml:space="preserve"> 14.6.8 </t>
  </si>
  <si>
    <t>CAIXA SIFONADA, COM GRELHA QUADRADA, PVC, DN 150 X 150 X 50 MM, JUNTA SOLDÁVEL, FORNECIDA E INSTALADA EM RAMAL DE DESCARGA OU EM RAMAL DE ESGOTO SANITÁRIO. AF_08/2022</t>
  </si>
  <si>
    <t xml:space="preserve"> 14.6.9 </t>
  </si>
  <si>
    <t xml:space="preserve"> 14.6.10 </t>
  </si>
  <si>
    <t>RALO ABACAXI FERRO FUNDIDO 100mm</t>
  </si>
  <si>
    <t xml:space="preserve"> 14.7 </t>
  </si>
  <si>
    <t xml:space="preserve"> 14.7.1 </t>
  </si>
  <si>
    <t xml:space="preserve"> 14.7.2 </t>
  </si>
  <si>
    <t xml:space="preserve"> 14.7.3 </t>
  </si>
  <si>
    <t xml:space="preserve"> 14.7.4 </t>
  </si>
  <si>
    <t xml:space="preserve"> 14.7.5 </t>
  </si>
  <si>
    <t xml:space="preserve"> 14.7.6 </t>
  </si>
  <si>
    <t>REVESTIMENTO CERÂMICO PARA PAREDES INTERNAS COM PLACAS TIPO ESMALTADA EXTRA DE DIMENSÕES 20X20 CM APLICADAS EM AMBIENTES DE ÁREA MAIOR QUE 5 M² NA ALTURA INTEIRA DAS PAREDES. AF_06/2014 - PREVER RESERVA TÉCNICA DE 5%</t>
  </si>
  <si>
    <t xml:space="preserve"> 14.7.7 </t>
  </si>
  <si>
    <t xml:space="preserve"> 14.7.8 </t>
  </si>
  <si>
    <t xml:space="preserve"> 14.8 </t>
  </si>
  <si>
    <t>PISO E FORRO</t>
  </si>
  <si>
    <t xml:space="preserve"> 14.8.1 </t>
  </si>
  <si>
    <t>REVESTIMENTO CERÂMICO PARA PISO COM PLACAS TIPO ESMALTADA EXTRA DE DIMENSÕES 45X45 CM APLICADA EM AMBIENTES DE ÁREA ENTRE 5 M2 E 10 M2 (ANTIDERRAPANTE)</t>
  </si>
  <si>
    <t xml:space="preserve"> 14.8.2 </t>
  </si>
  <si>
    <t xml:space="preserve"> 14.8.3 </t>
  </si>
  <si>
    <t>ACABAMENTOS PARA FORRO (RODA-FORRO EM PERFIL METÁLICO E PLÁSTICO). AF_05/2017</t>
  </si>
  <si>
    <t xml:space="preserve"> 14.8.4 </t>
  </si>
  <si>
    <t xml:space="preserve"> 14.8.5 </t>
  </si>
  <si>
    <t>LASTRO DE CONCRETO MAGRO, APLICADO EM PISOS, LAJES SOBRE SOLO OU RADIERS, ESPESSURA DE 5 CM. AF_07/2016</t>
  </si>
  <si>
    <t xml:space="preserve"> 14.8.6 </t>
  </si>
  <si>
    <t>(COMPOSIÇÃO REPRESENTATIVA) DO SERVIÇO DE CONTRAPISO EM ARGAMASSA TRAÇO 1:4 (CIM E AREIA), BETONEIRA 400 L, E = 4 CM ÁREAS SECAS E  MOLHADAS SOBRE LAJE , E = 3 CM ÁREAS MOLHADAS SOBRE IMPERMEABILIZAÇÃO, CASA E EDIFICAÇÃO PÚBLICA PADRÃO. AF_11/2014</t>
  </si>
  <si>
    <t xml:space="preserve"> 14.8.7 </t>
  </si>
  <si>
    <t xml:space="preserve"> 14.8.8 </t>
  </si>
  <si>
    <t xml:space="preserve"> 14.9 </t>
  </si>
  <si>
    <t xml:space="preserve"> 14.9.1 </t>
  </si>
  <si>
    <t xml:space="preserve"> 14.9.2 </t>
  </si>
  <si>
    <t xml:space="preserve"> 14.10 </t>
  </si>
  <si>
    <t>INSTALAÇÕES ELÉTRICAS</t>
  </si>
  <si>
    <t xml:space="preserve"> 14.10.1 </t>
  </si>
  <si>
    <t>ELETRODUTO FLEXÍVEL CORRUGADO, PVC, DN 25 MM (3/4"), PARA CIRCUITOS TERMINAIS, INSTALADO EM FORRO - FORNECIMENTO E INSTALAÇÃO. AF_12/2015</t>
  </si>
  <si>
    <t xml:space="preserve"> 14.10.2 </t>
  </si>
  <si>
    <t>ELETRODUTO FLEXÍVEL CORRUGADO, PVC, DN 25 MM (3/4"), PARA CIRCUITOS TERMINAIS, INSTALADO EM PAREDE - FORNECIMENTO E INSTALAÇÃO. AF_12/2015</t>
  </si>
  <si>
    <t xml:space="preserve"> 14.10.3 </t>
  </si>
  <si>
    <t xml:space="preserve"> 14.10.4 </t>
  </si>
  <si>
    <t xml:space="preserve"> 14.10.5 </t>
  </si>
  <si>
    <t>LUMINARIA DE EMBUTIR PLAFON 18W LED BRANCO FRIO 22,5x22,5</t>
  </si>
  <si>
    <t xml:space="preserve"> 15 </t>
  </si>
  <si>
    <t>COBERTURA - ACESSO PRINCIPAL</t>
  </si>
  <si>
    <t xml:space="preserve"> 15.1 </t>
  </si>
  <si>
    <t xml:space="preserve"> 15.1.1 </t>
  </si>
  <si>
    <t xml:space="preserve"> 15.1.2 </t>
  </si>
  <si>
    <t xml:space="preserve"> 15.1.3 </t>
  </si>
  <si>
    <t>COBERTURA EM CHAPA POLICARBONATO ALVEOLAR 3mm</t>
  </si>
  <si>
    <t xml:space="preserve"> 15.1.4 </t>
  </si>
  <si>
    <t xml:space="preserve"> 15.1.5 </t>
  </si>
  <si>
    <t xml:space="preserve"> 15.1.6 </t>
  </si>
  <si>
    <t xml:space="preserve"> 15.2 </t>
  </si>
  <si>
    <t>PAREDES E TUBOS</t>
  </si>
  <si>
    <t xml:space="preserve"> 15.2.1 </t>
  </si>
  <si>
    <t xml:space="preserve"> 15.2.2 </t>
  </si>
  <si>
    <t xml:space="preserve"> 15.2.3 </t>
  </si>
  <si>
    <t>PLACA CIMENTICIA PARA STEEL FRAME BRASILIT 1200x2400x10mm</t>
  </si>
  <si>
    <t xml:space="preserve"> 15.2.4 </t>
  </si>
  <si>
    <t xml:space="preserve"> 15.2.5 </t>
  </si>
  <si>
    <t xml:space="preserve"> 15.2.6 </t>
  </si>
  <si>
    <t xml:space="preserve"> 15.2.7 </t>
  </si>
  <si>
    <t xml:space="preserve"> 15.3 </t>
  </si>
  <si>
    <t xml:space="preserve"> 15.3.1 </t>
  </si>
  <si>
    <t xml:space="preserve"> 15.3.2 </t>
  </si>
  <si>
    <t xml:space="preserve"> 15.3.3 </t>
  </si>
  <si>
    <t xml:space="preserve"> 15.3.4 </t>
  </si>
  <si>
    <t xml:space="preserve"> 16 </t>
  </si>
  <si>
    <t xml:space="preserve"> 16.1 </t>
  </si>
  <si>
    <t xml:space="preserve"> 16.2 </t>
  </si>
  <si>
    <t xml:space="preserve"> 16.3 </t>
  </si>
  <si>
    <t xml:space="preserve"> 16.4 </t>
  </si>
  <si>
    <t xml:space="preserve"> 16.5 </t>
  </si>
  <si>
    <t>LIMPEZA DE SUPERFÍCIE COM JATO DE ALTA PRESSÃO (ESTACIONAMENTO E CALÇADAS)</t>
  </si>
  <si>
    <t xml:space="preserve"> 16.6 </t>
  </si>
  <si>
    <t>COMPENSADO NAVAL - CHAPA/PAINEL EM MADEIRA COMPENSADA PRENSADA, DE 2200 X 1600 MM, E = 15 MM (PROTEÇÃO COBERTURA MARQUISE)</t>
  </si>
  <si>
    <t xml:space="preserve"> 16.7 </t>
  </si>
  <si>
    <t xml:space="preserve"> 16.8 </t>
  </si>
  <si>
    <t>ANDAIME METALICO FACHADEIRO (ALUGUEL/MES)</t>
  </si>
  <si>
    <t xml:space="preserve"> 16.9 </t>
  </si>
  <si>
    <t xml:space="preserve"> 16.10 </t>
  </si>
  <si>
    <t>LIMPEZA FINAL DE OBRA</t>
  </si>
  <si>
    <t>_______________________________________________________________
Eng. Civil Alano Rodrigo Leal
Chefe da SEMSE - CREA 13430/D-GO</t>
  </si>
  <si>
    <t>B.D.I.:  25,19%
B.D.I DIF: 16,88%</t>
  </si>
  <si>
    <t>ANEXO II - REFORMA GERAL DO PRÉDIO</t>
  </si>
  <si>
    <t>Planilha Orçamentária Sintética Com Valor do Material e Mão de Obra</t>
  </si>
  <si>
    <t>TOTAIS -&gt;</t>
  </si>
  <si>
    <t>Declaramos, em relação à planilha orçamentária apresentada, haver compatibilidade entre quantitativos e custos constantes na referida planilha com os quantitativos do serviço a ser executado e os custos do SINAPI ou, em não havendo no SINAPI, com a realidade de mercado obtida por perquisa de preços.</t>
  </si>
  <si>
    <r>
      <t>(1+(</t>
    </r>
    <r>
      <rPr>
        <i/>
        <sz val="11"/>
        <rFont val="Arial"/>
        <family val="2"/>
      </rPr>
      <t>AC+S+G+R</t>
    </r>
    <r>
      <rPr>
        <sz val="11"/>
        <rFont val="Arial"/>
        <family val="2"/>
      </rPr>
      <t>))*(1+</t>
    </r>
    <r>
      <rPr>
        <i/>
        <sz val="11"/>
        <rFont val="Arial"/>
        <family val="2"/>
      </rPr>
      <t>DF</t>
    </r>
    <r>
      <rPr>
        <sz val="11"/>
        <rFont val="Arial"/>
        <family val="2"/>
      </rPr>
      <t>)*(1+</t>
    </r>
    <r>
      <rPr>
        <i/>
        <sz val="11"/>
        <rFont val="Arial"/>
        <family val="2"/>
      </rPr>
      <t>L</t>
    </r>
    <r>
      <rPr>
        <sz val="11"/>
        <rFont val="Arial"/>
        <family val="2"/>
      </rPr>
      <t>)</t>
    </r>
  </si>
  <si>
    <r>
      <t xml:space="preserve">(1- </t>
    </r>
    <r>
      <rPr>
        <i/>
        <sz val="11"/>
        <rFont val="Arial"/>
        <family val="2"/>
      </rPr>
      <t>I</t>
    </r>
    <r>
      <rPr>
        <sz val="11"/>
        <rFont val="Arial"/>
        <family val="2"/>
      </rPr>
      <t>)</t>
    </r>
  </si>
  <si>
    <t>FEVEREIRO DE 2023</t>
  </si>
  <si>
    <t>Encargos Sociais:</t>
  </si>
  <si>
    <t>7ª medição (Recebimento Provisório) -&gt; O recebimento provisório ocorrerá somente quando os serviços da planilha estiverem toalmente concluídos (100%), e sobre a essa medição será retido o valor equivalente a 5% do total que corresponde a retenção para o recebimento definitivo.</t>
  </si>
  <si>
    <t>PEITORIL EM GRANITO, ESPESSURA 2 CM E LARGURA ATÉ 30 CM, ACABAMENTO POLIDO.  BASE CPOS (JANELAS J21)</t>
  </si>
  <si>
    <t>CONTRAVERGA MOLDADA IN LOCO COM BLOCOS CANALETA PARA VÃOS DE ATÉ 1,5 M DE COMPRIMENTO (JANELAS J21)</t>
  </si>
  <si>
    <t>REMOÇÃO DE TRAMA METÁLICA OU DE MADEIRA PARA FORRO, DE FORMA MANUAL, SEM REAPROVEITAMENTO.</t>
  </si>
  <si>
    <t>REMOÇÃO DE FORRO DE GESSO, DE FORMA MANUAL, SEM REAPROVEITAMENTO.</t>
  </si>
  <si>
    <t>DEMOLIÇÃO DE REVESTIMENTO CERÂMICO, DE FORMA MECANIZADA COM MARTELETE, SEM REAPROVEITAMENTO.</t>
  </si>
  <si>
    <t>DEMOLIÇÃO DE RODAPÉ CERÂMICO, DE FORMA MANUAL, SEM REAPROVEITAMENTO.</t>
  </si>
  <si>
    <t>DEMOLIÇÃO DE ARGAMASSAS, DE FORMA MANUAL, SEM REAPROVEITAMENTO.</t>
  </si>
  <si>
    <t>EXECUÇÃO DE PASSEIO (CALÇADA) OU PISO DE CONCRETO COM CONCRETO MOLDADO IN LOCO, FEITO EM OBRA, ACABAMENTO CONVENCIONAL, NÃO ARMADO.</t>
  </si>
  <si>
    <t>ALVENARIA DE VEDAÇÃO DE BLOCOS CERÂMICOS FURADOS NA HORIZONTAL DE 9X19X29 CM (ESPESSURA 9 CM) E ARGAMASSA DE ASSENTAMENTO COM PREPARO EM BETONEIRA.</t>
  </si>
  <si>
    <t>MASSA ÚNICA, PARA RECEBIMENTO DE PINTURA, EM ARGAMASSA TRAÇO 1:2:8, PREPARO MECÂNICO COM BETONEIRA 400L, APLICADA MANUALMENTE EM FACES INTERNAS DE PAREDES, ESPESSURA DE 20MM, COM EXECUÇÃO DE TALISCAS.</t>
  </si>
  <si>
    <t>CALHA EM CHAPA DE AÇO GALVANIZADO NÚMERO 24, DESENVOLVIMENTO DE 100 CM, INCLUSO TRANSPORTE VERTICAL.</t>
  </si>
  <si>
    <t>FORRO EM PLACAS DE GESSO, PARA AMBIENTES COMERCIAIS.</t>
  </si>
  <si>
    <t>INSTALAÇÃO DE VIDRO TEMPERADO, E = 6 MM, ENCAIXADO EM PERFIL U (J21)</t>
  </si>
  <si>
    <t>JANELA DE ALUMÍNIO TIPO MAXIM-AR, COM VIDROS, BATENTE E FERRAGENS. EXCLUSIVE ALIZAR, ACABAMENTO E CONTRAMARCO. FORNECIMENTO E INSTALAÇÃO.</t>
  </si>
  <si>
    <t>APLICAÇÃO DE FUNDO SELADOR ACRÍLICO EM PAREDES, UMA DEMÃO.</t>
  </si>
  <si>
    <t>APLICAÇÃO E LIXAMENTO DE MASSA LÁTEX EM PAREDES, DUAS DEMÃOS.</t>
  </si>
  <si>
    <t>APLICAÇÃO MANUAL DE PINTURA COM TINTA LÁTEX ACRÍLICA EM PAREDES, DUAS DEMÃOS.</t>
  </si>
  <si>
    <t>APLICAÇÃO DE FUNDO SELADOR ACRÍLICO EM TETO, UMA DEMÃO.</t>
  </si>
  <si>
    <t>APLICAÇÃO E LIXAMENTO DE MASSA LÁTEX EM TETO, DUAS DEMÃOS.</t>
  </si>
  <si>
    <t>APLICAÇÃO MANUAL DE PINTURA COM TINTA LÁTEX ACRÍLICA EM TETO, DUAS DEMÃOS.</t>
  </si>
  <si>
    <t>IMPERMEABILIZAÇÃO DE SUPERFÍCIE COM MEMBRANA À BASE DE RESINA ACRÍLICA (MANTA LÍQUIDA), 3 DEMÃOS - PLATIBANDA INTERNA; PLATIBANDA EXTERNA; TOPO PLATIBANDA; LAJE SALA DE BATERIAS, LAJE GUARITA</t>
  </si>
  <si>
    <t>TEXTURA ACRÍLICA, APLICAÇÃO MANUAL EM PAREDE, UMA DEMÃO.</t>
  </si>
  <si>
    <t>PINTURA DE DEMARCAÇÃO DE VAGA COM TINTA ACRÍLICA, E = 10 CM, APLICAÇÃO MANUAL.</t>
  </si>
  <si>
    <t>PINTURA DE PISO COM TINTA ACRÍLICA, APLICAÇÃO MANUAL, 2 DEMÃOS, INCLUSO FUNDO PREPARADOR.</t>
  </si>
  <si>
    <t>PINTURA TINTA DE ACABAMENTO (PIGMENTADA) ESMALTE SINTÉTICO ACETINADO EM MADEIRA, 2 DEMÃOS.</t>
  </si>
  <si>
    <t>TUBO EM COBRE FLEXÍVEL, DN 3/8", COM ISOLAMENTO, INSTALADO EM RAMAL DE ALIMENTAÇÃO DE AR CONDICIONADO COM CONDENSADORA INDIVIDUAL  FORNECIMENTO E INSTALAÇÃO.</t>
  </si>
  <si>
    <t>TUBO EM COBRE FLEXÍVEL, DN 5/8", COM ISOLAMENTO, INSTALADO EM RAMAL DE ALIMENTAÇÃO DE AR CONDICIONADO COM CONDENSADORA INDIVIDUAL  FORNECIMENTO E INSTALAÇÃO.</t>
  </si>
  <si>
    <t>TUBO, PVC, SOLDÁVEL, DN 25MM, INSTALADO EM DRENO DE AR-CONDICIONADO - FORNECIMENTO E INSTALAÇÃO.</t>
  </si>
  <si>
    <t>TUBO PVC, SÉRIE R, ÁGUA PLUVIAL, DN 75 MM, FORNECIDO E INSTALADO EM CONDUTORES VERTICAIS DE ÁGUAS PLUVIAIS.</t>
  </si>
  <si>
    <t>LUMINÁRIA DE EMERGÊNCIA, COM 30 LÂMPADAS LED DE 2 W, SEM REATOR - FORNECIMENTO E INSTALAÇÃO.</t>
  </si>
  <si>
    <t>DEMOLIÇÃO DE ALVENARIA DE BLOCO FURADO, DE FORMA MANUAL, SEM REAPROVEITAMENTO.</t>
  </si>
  <si>
    <t>ESCAVAÇÃO MANUAL DE VALA PARA VIGA BALDRAME (INCLUINDO ESCAVAÇÃO PARA COLOCAÇÃO DE FÔRMAS).</t>
  </si>
  <si>
    <t>ATERRO MANUAL DE VALAS COM SOLO ARGILO-ARENOSO E COMPACTAÇÃO MECANIZADA.</t>
  </si>
  <si>
    <t>ESTACA BROCA DE CONCRETO, DIÂMETRO DE 30CM, ESCAVAÇÃO MANUAL COM TRADO CONCHA, INTEIRAMENTE ARMADA.</t>
  </si>
  <si>
    <t>CONCRETO MAGRO PARA LASTRO, TRAÇO 1:4,5:4,5 (EM MASSA SECA DE CIMENTO/ AREIA MÉDIA/ BRITA 1) - PREPARO MECÂNICO COM BETONEIRA 400 L.</t>
  </si>
  <si>
    <t>ALVENARIA DE VEDAÇÃO DE BLOCOS CERÂMICOS FURADOS NA HORIZONTAL DE 9X14X19 CM (ESPESSURA 9 CM) E ARGAMASSA DE ASSENTAMENTO COM PREPARO EM BETONEIRA.</t>
  </si>
  <si>
    <t>LAJE PRÉ-MOLDADA UNIDIRECIONAL, BIAPOIADA, PARA FORRO, ENCHIMENTO EM CERÂMICA, VIGOTA CONVENCIONAL, ALTURA TOTAL DA LAJE (ENCHIMENTO+CAPA) = (8+4).</t>
  </si>
  <si>
    <t>ESCORAMENTO DE FÔRMAS DE LAJE EM MADEIRA NÃO APARELHADA, PÉ-DIREITO SIMPLES, INCLUSO TRAVAMENTO.</t>
  </si>
  <si>
    <t>ARMAÇÃO DE BLOCO, VIGA BALDRAME OU SAPATA UTILIZANDO AÇO CA-50 DE 8 MM - MONTAGEM.(VB)</t>
  </si>
  <si>
    <t>ARMAÇÃO DE BLOCO, VIGA BALDRAME E SAPATA UTILIZANDO AÇO CA-60 DE 5 MM - MONTAGEM.(VB)</t>
  </si>
  <si>
    <t>CONCRETO FCK = 25MPA, TRAÇO 1:2,3:2,7 (EM MASSA SECA DE CIMENTO/ AREIA MÉDIA/ BRITA 1) - PREPARO MECÂNICO COM BETONEIRA 400 L.(VB)</t>
  </si>
  <si>
    <t>ARMAÇÃO DE PILAR DE ESTRUTURA CONVENCIONAL DE CONCRETO ARMADO UTILIZANDO AÇO CA-50 DE 10,0 MM - MONTAGEM.</t>
  </si>
  <si>
    <t>ARMAÇÃO DE PILAR DE ESTRUTURA CONVENCIONAL DE CONCRETO ARMADO UTILIZANDO AÇO CA-60 DE 5,0 MM - MONTAGEM.</t>
  </si>
  <si>
    <t>CONCRETO FCK = 25MPA, TRAÇO 1:2,3:2,7 (EM MASSA SECA DE CIMENTO/ AREIA MÉDIA/ BRITA 1) - PREPARO MECÂNICO COM BETONEIRA 400 L.(PILARES)</t>
  </si>
  <si>
    <t>ARMAÇÃO DE VIGA DE ESTRUTURA CONVENCIONAL DE CONCRETO ARMADO UTILIZANDO AÇO CA-50 DE 8,0 MM - MONTAGEM.</t>
  </si>
  <si>
    <t>ARMAÇÃO DE VIGA DE ESTRUTURA CONVENCIONAL DE CONCRETO ARMADO UTILIZANDO AÇO CA-60 DE 5,0 MM - MONTAGEM.</t>
  </si>
  <si>
    <t>CONCRETO FCK = 25MPA, TRAÇO 1:2,3:2,7 (EM MASSA SECA DE CIMENTO/ AREIA MÉDIA/ BRITA 1) - PREPARO MECÂNICO COM BETONEIRA 400 L.(VIGAS)</t>
  </si>
  <si>
    <t>BARRA DE APOIO RETA, EM ALUMINIO, COMPRIMENTO 80 CM,  FIXADA NA PAREDE - FORNECIMENTO E INSTALAÇÃO.</t>
  </si>
  <si>
    <t>REGISTRO DE GAVETA BRUTO, LATÃO, ROSCÁVEL, 1 1/2" - FORNECIMENTO E INSTALAÇÃO.</t>
  </si>
  <si>
    <t>SERVIÇO DE INSTALAÇÃO DE TUBOS DE PVC, SOLDÁVEL, ÁGUA FRIA, DN 25 MM (INSTALADO EM RAMAL, SUB-RAMAL, RAMAL DE DISTRIBUIÇÃO OU PRUMADA), INCLUSIVE CONEXÕES, CORTES E FIXAÇÕES, PARA PRÉDIOS.</t>
  </si>
  <si>
    <t>SERVIÇO DE INSTALAÇÃO DE TUBOS DE PVC, SOLDÁVEL, ÁGUA FRIA, DN 50 MM (INSTALADO EM PRUMADA), INCLUSIVE CONEXÕES, CORTES E FIXAÇÕES, PARA PRÉDIOS.</t>
  </si>
  <si>
    <t>VÁLVULA DE DESCARGA METÁLICA, BASE 1 1/2", ACABAMENTO METALICO CROMADO - FORNECIMENTO E INSTALAÇÃO.</t>
  </si>
  <si>
    <t>SERVIÇO DE INSTALAÇÃO DE TUBO DE PVC, SÉRIE NORMAL, ESGOTO PREDIAL, DN 40 MM (INSTALADO EM RAMAL DE DESCARGA OU RAMAL DE ESGOTO SANITÁRIO), INCLUSIVE CONEXÕES, CORTES E FIXAÇÕES, PARA PRÉDIOS.</t>
  </si>
  <si>
    <t>SERVIÇO DE INSTALAÇÃO DE TUBO DE PVC, SÉRIE NORMAL, ESGOTO PREDIAL, DN 50 MM (INSTALADO EM RAMAL DE DESCARGA OU RAMAL DE ESGOTO SANITÁRIO), INCLUSIVE CONEXÕES, CORTES E FIXAÇÕES PARA, PRÉDIOS. AF_10/2015</t>
  </si>
  <si>
    <t>SERVIÇO DE INST. TUBO PVC, SÉRIE N, ESGOTO PREDIAL, 100 MM (INST. RAMAL DESCARGA, RAMAL DE ESG. SANIT., PRUMADA ESG. SANIT., VENTILAÇÃO OU SUB-COLETOR AÉREO), INCL. CONEXÕES E CORTES, FIXAÇÕES, P/ PRÉDIOS. AF_10/2015</t>
  </si>
  <si>
    <t>SERVIÇO DE INSTALAÇÃO DE TUBOS DE PVC, SÉRIE R, ÁGUA PLUVIAL, DN 100 MM (INSTALADO EM RAMAL DE ENCAMINHAMENTO, OU CONDUTORES VERTICAIS), INCLUSIVE CONEXÕES, CORTES E FIXAÇÕES, PARA PRÉDIOS. AF_10/2015</t>
  </si>
  <si>
    <t>VERGA MOLDADA IN LOCO EM CONCRETO PARA JANELAS COM ATÉ 1,5 M DE VÃO.</t>
  </si>
  <si>
    <t xml:space="preserve">CONTRAVERGA MOLDADA IN LOCO EM CONCRETO PARA VÃOS DE ATÉ 1,5 M DE COMPRIMENTO. </t>
  </si>
  <si>
    <t>CHAPISCO APLICADO EM ALVENARIA (COM PRESENÇA DE VÃOS) E ESTRUTURAS DE CONCRETO DE FACHADA, COM COLHER DE PEDREIRO.  ARGAMASSA TRAÇO 1:3 COM PREPARO EM BETONEIRA 400L.</t>
  </si>
  <si>
    <t>PEITORIL LINEAR EM GRANITO OU MÁRMORE, L = 15CM, COMPRIMENTO DE ATÉ 2M, ASSENTADO COM ARGAMASSA 1:6 COM ADITIVO.</t>
  </si>
  <si>
    <t>MOLDURA TIPO "U" INVERTIDO EM ARGAMASSA COM 2CM DE ESPESSURA TIPO PINGADEIRA EM MURO/PLATIBANDA ( A PARTE VERTICAL DESCE 2,5CM) - CHAPIM DA PLATIBANDA</t>
  </si>
  <si>
    <t>SOLEIRA EM GRANITO, LARGURA 15 CM, ESPESSURA 2,0 CM.</t>
  </si>
  <si>
    <t>RODAPÉ CERÂMICO DE 7CM DE ALTURA COM PLACAS TIPO ESMALTADA EXTRA DE DIMENSÕES 45X45CM.</t>
  </si>
  <si>
    <t>JANELA DE ALUMÍNIO TIPO MAXIM-AR, COM VIDROS, BATENTE E FERRAGENS. EXCLUSIVE ALIZAR, ACABAMENTO E CONTRAMARCO. FORNECIMENTO E INSTALAÇÃO.  (DIM. 60X50CM)</t>
  </si>
  <si>
    <t>KIT DE PORTA DE MADEIRA PARA PINTURA, SEMI-OCA (LEVE OU MÉDIA), PADRÃO MÉDIO, 80X210CM, ESPESSURA DE 3,5CM, ITENS INCLUSOS: DOBRADIÇAS, MONTAGEM E INSTALAÇÃO DO BATENTE, CHAPA DE PROTEÇÃO, FECHADURA COM EXECUÇÃO DO FURO - FORNECIMENTO E INSTALAÇÃO.</t>
  </si>
  <si>
    <t>FORRO DE PVC, LISO, PARA AMBIENTES COMERCIAIS, INCLUSIVE ESTRUTURA DE FIXAÇÃO.</t>
  </si>
  <si>
    <t>TELHAMENTO COM TELHA ONDULADA DE FIBROCIMENTO E = 6 MM, COM RECOBRIMENTO LATERAL DE 1 1/4 DE ONDA PARA TELHADO COM INCLINAÇÃO MÁXIMA DE 10°, COM ATÉ 2 ÁGUAS, INCLUSO IÇAMENTO.</t>
  </si>
  <si>
    <t>INTERRUPTOR SIMPLES (1 MÓDULO), 10A/250V, INCLUINDO SUPORTE E PLACA - FORNECIMENTO E INSTALAÇÃO.</t>
  </si>
  <si>
    <t>CABO DE COBRE FLEXÍVEL ISOLADO, 2,5 MM², ANTI-CHAMA 450/750 V, PARA CIRCUITOS TERMINAIS - FORNECIMENTO E INSTALAÇÃO.</t>
  </si>
  <si>
    <t>ALVENARIA DE VEDAÇÃO DE BLOCOS CERÂMICOS FURADOS NA HORIZONTAL DE 11,5X19X19CM (ESPESSURA 11,5CM) DE PAREDES COM ÁREA LÍQUIDA MENOR QUE 6M² COM VÃOS E ARGAMASSA DE ASSENTAMENTO COM PREPARO EM BETONEIRA.</t>
  </si>
  <si>
    <t>MASSA ÚNICA, PARA RECEBIMENTO DE PINTURA, EM ARGAMASSA TRAÇO 1:2:8, PREPARO MECÂNICO COM BETONEIRA 400L, APLICADA MANUALMENTE EM FACES INTERNAS DE PAREDES, ESPESSURA DE 20MM, COM EXECUÇÃO DE TALISCAS</t>
  </si>
  <si>
    <t>TUBO PVC, SÉRIE R, ÁGUA PLUVIAL, DN 100 MM, FORNECIDO E INSTALADO EM CONDUTORES VERTICAIS DE ÁGUAS PLUVIAIS.</t>
  </si>
  <si>
    <t xml:space="preserve">ELETRODUTO FLEXÍVEL CORRUGADO, PVC, DN 25 MM (3/4"), PARA CIRCUITOS TERMINAIS, INSTALADO EM FORRO - FORNECIMENTO E INSTALAÇÃO. </t>
  </si>
  <si>
    <t>APLICAÇÃO DE LONA PLÁSTICA PARA EXECUÇÃO DE PAVIMENTOS DE CONCRETO.</t>
  </si>
  <si>
    <t>MONTAGEM E DESMONTAGEM DE ANDAIME MODULAR FACHADEIRO, COM PISO METÁLICO, PARA EDIFICAÇÕES COM MÚLTIPLOS PAVIMENTOS (EXCLUSIVE ANDAIME E LIMPEZA).</t>
  </si>
  <si>
    <t>PROJETOS "AS BUILT" ARQUITETURA/ESTRUTURA/INSTALAÇÕES</t>
  </si>
  <si>
    <t>M.O.</t>
  </si>
  <si>
    <t>TOTAL GERAL</t>
  </si>
  <si>
    <t xml:space="preserve"> 16.11</t>
  </si>
  <si>
    <t xml:space="preserve"> 16.12</t>
  </si>
  <si>
    <t>PLACA DE ACRILICO ADESIVADA PARA SINALIZACAO DE PORTAS, BORDA POLIDA, 25X8CM, E=6MM</t>
  </si>
  <si>
    <t>PLACA DE ACRILICO ADESIVADA PARA SINALIZACAO DE PORTAS-SANITÁRIOS, BORDA POLIDA, 18X18CM, E=6MM</t>
  </si>
  <si>
    <t xml:space="preserve"> 16.13</t>
  </si>
  <si>
    <t>PLACA DE ACRILICO ADESIVADA PARA SINALIZACAO EM BRAILLE, BORDA POLIDA, 20X8CM, E=6MM</t>
  </si>
  <si>
    <t>MÃO DE OBRA:</t>
  </si>
  <si>
    <t>MATERIAL</t>
  </si>
  <si>
    <t>VALOR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</si>
</sst>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#,##0.00;\-&quot;R$&quot;#,##0.00"/>
    <numFmt numFmtId="165" formatCode="_-&quot;R$&quot;* #,##0.00_-;\-&quot;R$&quot;* #,##0.00_-;_-&quot;R$&quot;* &quot;-&quot;??_-;_-@_-"/>
  </numFmts>
  <fonts count="2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1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name val="Arial"/>
      <family val="2"/>
    </font>
    <font>
      <i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auto="1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</borders>
  <cellStyleXfs count="7">
    <xf numFmtId="0" fontId="0" fillId="0" borderId="0"/>
    <xf numFmtId="9" fontId="13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165" fontId="13" fillId="0" borderId="0" applyFon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2" fontId="12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right" vertical="center"/>
    </xf>
    <xf numFmtId="0" fontId="14" fillId="0" borderId="0" xfId="2" quotePrefix="1" applyFont="1" applyAlignment="1">
      <alignment vertical="center" wrapText="1"/>
    </xf>
    <xf numFmtId="0" fontId="15" fillId="0" borderId="0" xfId="2" applyFont="1" applyAlignment="1">
      <alignment vertical="center" wrapText="1"/>
    </xf>
    <xf numFmtId="0" fontId="16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4" fontId="15" fillId="0" borderId="0" xfId="2" applyNumberFormat="1" applyFont="1" applyAlignment="1">
      <alignment vertical="center" wrapText="1"/>
    </xf>
    <xf numFmtId="0" fontId="17" fillId="0" borderId="0" xfId="2" quotePrefix="1" applyFont="1" applyAlignment="1">
      <alignment horizontal="left" vertical="center" wrapText="1"/>
    </xf>
    <xf numFmtId="0" fontId="18" fillId="0" borderId="0" xfId="3" quotePrefix="1" applyFont="1" applyAlignment="1">
      <alignment horizontal="left" vertical="center"/>
    </xf>
    <xf numFmtId="0" fontId="16" fillId="0" borderId="0" xfId="2" applyFont="1" applyAlignment="1">
      <alignment vertical="center" wrapText="1"/>
    </xf>
    <xf numFmtId="0" fontId="18" fillId="0" borderId="0" xfId="3" quotePrefix="1" applyFont="1" applyAlignment="1">
      <alignment horizontal="right"/>
    </xf>
    <xf numFmtId="0" fontId="18" fillId="0" borderId="0" xfId="3" applyFont="1" applyAlignment="1">
      <alignment horizontal="right" vertical="center"/>
    </xf>
    <xf numFmtId="0" fontId="20" fillId="0" borderId="0" xfId="2" applyFont="1" applyAlignment="1">
      <alignment vertical="center"/>
    </xf>
    <xf numFmtId="10" fontId="20" fillId="0" borderId="0" xfId="4" applyNumberFormat="1" applyFont="1" applyFill="1" applyBorder="1" applyAlignment="1">
      <alignment horizontal="right" vertical="center"/>
    </xf>
    <xf numFmtId="0" fontId="21" fillId="0" borderId="0" xfId="2" applyFont="1" applyAlignment="1">
      <alignment vertical="center"/>
    </xf>
    <xf numFmtId="10" fontId="21" fillId="0" borderId="0" xfId="4" applyNumberFormat="1" applyFont="1" applyFill="1" applyBorder="1" applyAlignment="1">
      <alignment horizontal="right" vertical="center"/>
    </xf>
    <xf numFmtId="0" fontId="1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vertical="top" wrapText="1"/>
    </xf>
    <xf numFmtId="4" fontId="5" fillId="0" borderId="11" xfId="0" applyNumberFormat="1" applyFont="1" applyBorder="1" applyAlignment="1">
      <alignment vertical="center" wrapText="1"/>
    </xf>
    <xf numFmtId="10" fontId="7" fillId="0" borderId="16" xfId="1" applyNumberFormat="1" applyFont="1" applyFill="1" applyBorder="1" applyAlignment="1">
      <alignment horizontal="right" vertical="center" wrapText="1"/>
    </xf>
    <xf numFmtId="43" fontId="7" fillId="0" borderId="18" xfId="1" applyNumberFormat="1" applyFont="1" applyFill="1" applyBorder="1" applyAlignment="1">
      <alignment horizontal="right" vertical="center" wrapText="1"/>
    </xf>
    <xf numFmtId="43" fontId="7" fillId="0" borderId="19" xfId="1" applyNumberFormat="1" applyFont="1" applyFill="1" applyBorder="1" applyAlignment="1">
      <alignment horizontal="right" vertical="center" wrapText="1"/>
    </xf>
    <xf numFmtId="43" fontId="0" fillId="0" borderId="0" xfId="0" applyNumberFormat="1"/>
    <xf numFmtId="0" fontId="6" fillId="8" borderId="20" xfId="0" applyFont="1" applyFill="1" applyBorder="1" applyAlignment="1">
      <alignment horizontal="right" vertical="center" wrapText="1"/>
    </xf>
    <xf numFmtId="10" fontId="6" fillId="8" borderId="20" xfId="0" applyNumberFormat="1" applyFont="1" applyFill="1" applyBorder="1" applyAlignment="1">
      <alignment horizontal="right" vertical="center" wrapText="1"/>
    </xf>
    <xf numFmtId="0" fontId="6" fillId="8" borderId="21" xfId="0" applyFont="1" applyFill="1" applyBorder="1" applyAlignment="1">
      <alignment horizontal="right" vertical="center" wrapText="1"/>
    </xf>
    <xf numFmtId="10" fontId="6" fillId="8" borderId="21" xfId="0" applyNumberFormat="1" applyFont="1" applyFill="1" applyBorder="1" applyAlignment="1">
      <alignment horizontal="right" vertical="center" wrapText="1"/>
    </xf>
    <xf numFmtId="0" fontId="11" fillId="0" borderId="0" xfId="5"/>
    <xf numFmtId="0" fontId="12" fillId="0" borderId="0" xfId="5" applyFont="1"/>
    <xf numFmtId="4" fontId="11" fillId="0" borderId="0" xfId="2" applyNumberFormat="1"/>
    <xf numFmtId="10" fontId="11" fillId="0" borderId="0" xfId="5" applyNumberFormat="1"/>
    <xf numFmtId="0" fontId="18" fillId="0" borderId="0" xfId="3" quotePrefix="1" applyFont="1" applyAlignment="1">
      <alignment horizontal="left"/>
    </xf>
    <xf numFmtId="4" fontId="6" fillId="7" borderId="16" xfId="0" applyNumberFormat="1" applyFont="1" applyFill="1" applyBorder="1" applyAlignment="1">
      <alignment horizontal="right" vertical="center" wrapText="1"/>
    </xf>
    <xf numFmtId="0" fontId="6" fillId="7" borderId="18" xfId="0" applyFont="1" applyFill="1" applyBorder="1" applyAlignment="1">
      <alignment horizontal="right" vertical="center" wrapText="1"/>
    </xf>
    <xf numFmtId="4" fontId="6" fillId="7" borderId="18" xfId="0" applyNumberFormat="1" applyFont="1" applyFill="1" applyBorder="1" applyAlignment="1">
      <alignment horizontal="right" vertical="center" wrapText="1"/>
    </xf>
    <xf numFmtId="0" fontId="6" fillId="8" borderId="18" xfId="0" applyFont="1" applyFill="1" applyBorder="1" applyAlignment="1">
      <alignment horizontal="right" vertical="center" wrapText="1"/>
    </xf>
    <xf numFmtId="10" fontId="6" fillId="8" borderId="18" xfId="0" applyNumberFormat="1" applyFont="1" applyFill="1" applyBorder="1" applyAlignment="1">
      <alignment horizontal="right" vertical="center" wrapText="1"/>
    </xf>
    <xf numFmtId="4" fontId="6" fillId="8" borderId="16" xfId="0" applyNumberFormat="1" applyFont="1" applyFill="1" applyBorder="1" applyAlignment="1">
      <alignment horizontal="right" vertical="center" wrapText="1"/>
    </xf>
    <xf numFmtId="10" fontId="6" fillId="8" borderId="16" xfId="0" applyNumberFormat="1" applyFont="1" applyFill="1" applyBorder="1" applyAlignment="1">
      <alignment horizontal="right" vertical="center" wrapText="1"/>
    </xf>
    <xf numFmtId="10" fontId="7" fillId="6" borderId="16" xfId="1" applyNumberFormat="1" applyFont="1" applyFill="1" applyBorder="1" applyAlignment="1" applyProtection="1">
      <alignment horizontal="right" vertical="center" wrapText="1"/>
      <protection locked="0"/>
    </xf>
    <xf numFmtId="10" fontId="7" fillId="6" borderId="17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8" xfId="0" applyFill="1" applyBorder="1" applyAlignment="1" applyProtection="1">
      <alignment horizontal="center" vertical="top" wrapText="1"/>
      <protection locked="0"/>
    </xf>
    <xf numFmtId="0" fontId="0" fillId="6" borderId="9" xfId="0" applyFill="1" applyBorder="1" applyAlignment="1" applyProtection="1">
      <alignment horizontal="center" vertical="top" wrapText="1"/>
      <protection locked="0"/>
    </xf>
    <xf numFmtId="0" fontId="8" fillId="5" borderId="0" xfId="0" applyFont="1" applyFill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0" fontId="6" fillId="5" borderId="0" xfId="0" applyFont="1" applyFill="1" applyAlignment="1">
      <alignment horizontal="right" vertical="top" wrapText="1"/>
    </xf>
    <xf numFmtId="4" fontId="6" fillId="5" borderId="0" xfId="0" applyNumberFormat="1" applyFont="1" applyFill="1" applyAlignment="1">
      <alignment horizontal="right" vertical="top" wrapText="1"/>
    </xf>
    <xf numFmtId="0" fontId="0" fillId="7" borderId="0" xfId="0" applyFill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right" vertical="top" wrapText="1"/>
    </xf>
    <xf numFmtId="4" fontId="7" fillId="7" borderId="1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vertical="center"/>
      <protection locked="0"/>
    </xf>
    <xf numFmtId="4" fontId="7" fillId="6" borderId="1" xfId="0" applyNumberFormat="1" applyFont="1" applyFill="1" applyBorder="1" applyAlignment="1" applyProtection="1">
      <alignment horizontal="right" vertical="top" wrapText="1"/>
      <protection locked="0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 applyProtection="1">
      <alignment horizontal="right" vertical="top" wrapText="1"/>
      <protection locked="0"/>
    </xf>
    <xf numFmtId="0" fontId="7" fillId="6" borderId="1" xfId="0" applyFont="1" applyFill="1" applyBorder="1" applyAlignment="1" applyProtection="1">
      <alignment horizontal="right" vertical="top" wrapText="1"/>
      <protection locked="0"/>
    </xf>
    <xf numFmtId="4" fontId="7" fillId="7" borderId="1" xfId="0" applyNumberFormat="1" applyFont="1" applyFill="1" applyBorder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10" fontId="12" fillId="0" borderId="1" xfId="1" applyNumberFormat="1" applyFont="1" applyBorder="1" applyAlignment="1" applyProtection="1">
      <alignment horizontal="right" vertical="center"/>
      <protection locked="0"/>
    </xf>
    <xf numFmtId="0" fontId="0" fillId="7" borderId="0" xfId="0" applyFill="1" applyAlignment="1" applyProtection="1">
      <alignment vertical="center"/>
      <protection locked="0"/>
    </xf>
    <xf numFmtId="10" fontId="11" fillId="7" borderId="1" xfId="1" applyNumberFormat="1" applyFont="1" applyFill="1" applyBorder="1" applyAlignment="1" applyProtection="1">
      <alignment horizontal="right" vertical="center"/>
      <protection locked="0"/>
    </xf>
    <xf numFmtId="10" fontId="11" fillId="0" borderId="1" xfId="1" applyNumberFormat="1" applyFont="1" applyBorder="1" applyAlignment="1" applyProtection="1">
      <alignment horizontal="right" vertical="center"/>
      <protection locked="0"/>
    </xf>
    <xf numFmtId="10" fontId="12" fillId="7" borderId="1" xfId="1" applyNumberFormat="1" applyFont="1" applyFill="1" applyBorder="1" applyAlignment="1" applyProtection="1">
      <alignment horizontal="right" vertical="center"/>
      <protection locked="0"/>
    </xf>
    <xf numFmtId="0" fontId="11" fillId="7" borderId="0" xfId="0" applyFont="1" applyFill="1" applyAlignment="1" applyProtection="1">
      <alignment horizontal="right" vertical="center"/>
      <protection locked="0"/>
    </xf>
    <xf numFmtId="43" fontId="7" fillId="0" borderId="14" xfId="1" applyNumberFormat="1" applyFont="1" applyFill="1" applyBorder="1" applyAlignment="1">
      <alignment horizontal="right" vertical="center" wrapText="1"/>
    </xf>
    <xf numFmtId="0" fontId="22" fillId="0" borderId="11" xfId="2" applyFont="1" applyBorder="1" applyAlignment="1">
      <alignment vertical="center"/>
    </xf>
    <xf numFmtId="0" fontId="22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17" fillId="0" borderId="10" xfId="2" applyFont="1" applyBorder="1" applyAlignment="1">
      <alignment vertical="center"/>
    </xf>
    <xf numFmtId="0" fontId="22" fillId="0" borderId="1" xfId="2" applyFont="1" applyBorder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/>
    </xf>
    <xf numFmtId="4" fontId="17" fillId="6" borderId="1" xfId="2" applyNumberFormat="1" applyFont="1" applyFill="1" applyBorder="1" applyAlignment="1" applyProtection="1">
      <alignment horizontal="center" vertical="center"/>
      <protection locked="0"/>
    </xf>
    <xf numFmtId="0" fontId="22" fillId="0" borderId="13" xfId="2" applyFont="1" applyBorder="1" applyAlignment="1">
      <alignment horizontal="center" vertical="center"/>
    </xf>
    <xf numFmtId="0" fontId="22" fillId="0" borderId="3" xfId="2" applyFont="1" applyBorder="1" applyAlignment="1">
      <alignment horizontal="left" vertical="center"/>
    </xf>
    <xf numFmtId="4" fontId="22" fillId="0" borderId="13" xfId="2" applyNumberFormat="1" applyFont="1" applyBorder="1" applyAlignment="1">
      <alignment horizontal="center" vertical="center"/>
    </xf>
    <xf numFmtId="0" fontId="22" fillId="0" borderId="12" xfId="2" applyFont="1" applyBorder="1" applyAlignment="1">
      <alignment vertical="center"/>
    </xf>
    <xf numFmtId="0" fontId="17" fillId="0" borderId="12" xfId="2" applyFont="1" applyBorder="1" applyAlignment="1">
      <alignment vertical="center"/>
    </xf>
    <xf numFmtId="0" fontId="22" fillId="0" borderId="14" xfId="2" applyFont="1" applyBorder="1" applyAlignment="1">
      <alignment horizontal="center" vertical="center"/>
    </xf>
    <xf numFmtId="4" fontId="22" fillId="0" borderId="14" xfId="2" applyNumberFormat="1" applyFont="1" applyBorder="1" applyAlignment="1">
      <alignment horizontal="center" vertical="center"/>
    </xf>
    <xf numFmtId="4" fontId="17" fillId="0" borderId="14" xfId="2" applyNumberFormat="1" applyFont="1" applyBorder="1" applyAlignment="1">
      <alignment horizontal="center" vertical="center"/>
    </xf>
    <xf numFmtId="0" fontId="17" fillId="0" borderId="1" xfId="2" applyFont="1" applyBorder="1" applyAlignment="1">
      <alignment vertical="center"/>
    </xf>
    <xf numFmtId="0" fontId="22" fillId="0" borderId="3" xfId="2" applyFont="1" applyBorder="1" applyAlignment="1">
      <alignment vertical="center"/>
    </xf>
    <xf numFmtId="0" fontId="17" fillId="0" borderId="3" xfId="2" applyFont="1" applyBorder="1" applyAlignment="1">
      <alignment vertical="center"/>
    </xf>
    <xf numFmtId="0" fontId="17" fillId="0" borderId="11" xfId="2" applyFont="1" applyBorder="1" applyAlignment="1">
      <alignment vertical="center"/>
    </xf>
    <xf numFmtId="4" fontId="17" fillId="6" borderId="14" xfId="2" applyNumberFormat="1" applyFont="1" applyFill="1" applyBorder="1" applyAlignment="1" applyProtection="1">
      <alignment horizontal="center" vertical="center"/>
      <protection locked="0"/>
    </xf>
    <xf numFmtId="0" fontId="17" fillId="0" borderId="5" xfId="2" applyFont="1" applyBorder="1" applyAlignment="1">
      <alignment vertical="center"/>
    </xf>
    <xf numFmtId="0" fontId="17" fillId="0" borderId="6" xfId="2" applyFont="1" applyBorder="1" applyAlignment="1">
      <alignment vertical="center"/>
    </xf>
    <xf numFmtId="4" fontId="17" fillId="0" borderId="15" xfId="2" applyNumberFormat="1" applyFont="1" applyBorder="1" applyAlignment="1">
      <alignment horizontal="center" vertical="center"/>
    </xf>
    <xf numFmtId="0" fontId="17" fillId="0" borderId="13" xfId="2" applyFont="1" applyBorder="1" applyAlignment="1">
      <alignment vertical="center"/>
    </xf>
    <xf numFmtId="4" fontId="17" fillId="0" borderId="4" xfId="2" applyNumberFormat="1" applyFont="1" applyBorder="1" applyAlignment="1">
      <alignment vertical="center"/>
    </xf>
    <xf numFmtId="0" fontId="17" fillId="0" borderId="14" xfId="2" applyFont="1" applyBorder="1" applyAlignment="1">
      <alignment vertical="center"/>
    </xf>
    <xf numFmtId="0" fontId="17" fillId="0" borderId="6" xfId="2" applyFont="1" applyBorder="1" applyAlignment="1">
      <alignment horizontal="center" vertical="center"/>
    </xf>
    <xf numFmtId="0" fontId="17" fillId="0" borderId="15" xfId="2" applyFont="1" applyBorder="1" applyAlignment="1">
      <alignment vertical="center"/>
    </xf>
    <xf numFmtId="0" fontId="17" fillId="0" borderId="7" xfId="2" applyFont="1" applyBorder="1" applyAlignment="1">
      <alignment vertical="center"/>
    </xf>
    <xf numFmtId="0" fontId="22" fillId="9" borderId="1" xfId="2" applyFont="1" applyFill="1" applyBorder="1" applyAlignment="1">
      <alignment horizontal="center" vertical="center"/>
    </xf>
    <xf numFmtId="0" fontId="22" fillId="9" borderId="1" xfId="2" quotePrefix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0" fillId="0" borderId="0" xfId="0" applyProtection="1">
      <protection locked="0"/>
    </xf>
    <xf numFmtId="0" fontId="6" fillId="4" borderId="0" xfId="0" applyFont="1" applyFill="1" applyAlignment="1" applyProtection="1">
      <alignment vertical="center" wrapText="1"/>
      <protection locked="0"/>
    </xf>
    <xf numFmtId="10" fontId="6" fillId="5" borderId="0" xfId="0" applyNumberFormat="1" applyFont="1" applyFill="1" applyAlignment="1" applyProtection="1">
      <alignment horizontal="left" vertical="top" wrapText="1"/>
      <protection locked="0"/>
    </xf>
    <xf numFmtId="0" fontId="6" fillId="5" borderId="0" xfId="0" applyFont="1" applyFill="1" applyAlignment="1" applyProtection="1">
      <alignment horizontal="left" vertical="top" wrapText="1"/>
      <protection locked="0"/>
    </xf>
    <xf numFmtId="43" fontId="7" fillId="6" borderId="14" xfId="1" applyNumberFormat="1" applyFont="1" applyFill="1" applyBorder="1" applyAlignment="1" applyProtection="1">
      <alignment horizontal="right" vertical="center" wrapText="1"/>
      <protection locked="0"/>
    </xf>
    <xf numFmtId="0" fontId="6" fillId="5" borderId="0" xfId="0" applyFont="1" applyFill="1" applyAlignment="1" applyProtection="1">
      <alignment horizontal="center" vertical="top" wrapText="1"/>
      <protection locked="0"/>
    </xf>
    <xf numFmtId="0" fontId="15" fillId="0" borderId="0" xfId="2" applyFont="1" applyAlignment="1" applyProtection="1">
      <alignment vertical="center"/>
      <protection locked="0"/>
    </xf>
    <xf numFmtId="0" fontId="1" fillId="11" borderId="15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right" vertical="center" wrapText="1"/>
    </xf>
    <xf numFmtId="0" fontId="1" fillId="11" borderId="13" xfId="0" applyFont="1" applyFill="1" applyBorder="1" applyAlignment="1">
      <alignment horizontal="right" vertical="center" wrapText="1"/>
    </xf>
    <xf numFmtId="0" fontId="1" fillId="11" borderId="7" xfId="0" applyFont="1" applyFill="1" applyBorder="1" applyAlignment="1">
      <alignment horizontal="right" vertical="center" wrapText="1"/>
    </xf>
    <xf numFmtId="0" fontId="1" fillId="11" borderId="15" xfId="0" applyFont="1" applyFill="1" applyBorder="1" applyAlignment="1">
      <alignment horizontal="right" vertical="center" wrapText="1"/>
    </xf>
    <xf numFmtId="0" fontId="0" fillId="0" borderId="0" xfId="0" applyAlignment="1" applyProtection="1">
      <alignment vertical="center" wrapText="1"/>
      <protection locked="0"/>
    </xf>
    <xf numFmtId="0" fontId="18" fillId="0" borderId="0" xfId="3" quotePrefix="1" applyFont="1" applyAlignment="1" applyProtection="1">
      <alignment horizontal="right"/>
      <protection locked="0"/>
    </xf>
    <xf numFmtId="0" fontId="18" fillId="0" borderId="0" xfId="3" quotePrefix="1" applyFont="1" applyAlignment="1" applyProtection="1">
      <alignment horizontal="left"/>
      <protection locked="0"/>
    </xf>
    <xf numFmtId="0" fontId="18" fillId="0" borderId="0" xfId="3" applyFont="1" applyAlignment="1" applyProtection="1">
      <alignment horizontal="right" vertical="center"/>
      <protection locked="0"/>
    </xf>
    <xf numFmtId="0" fontId="18" fillId="0" borderId="0" xfId="3" quotePrefix="1" applyFont="1" applyAlignment="1" applyProtection="1">
      <alignment horizontal="left" vertical="center"/>
      <protection locked="0"/>
    </xf>
    <xf numFmtId="0" fontId="18" fillId="0" borderId="0" xfId="3" applyFont="1" applyAlignment="1" applyProtection="1">
      <alignment horizontal="left" vertical="center"/>
      <protection locked="0"/>
    </xf>
    <xf numFmtId="0" fontId="16" fillId="0" borderId="0" xfId="2" applyFont="1" applyAlignment="1" applyProtection="1">
      <alignment vertical="center" wrapText="1"/>
      <protection locked="0"/>
    </xf>
    <xf numFmtId="0" fontId="18" fillId="0" borderId="0" xfId="3" quotePrefix="1" applyFont="1" applyAlignment="1" applyProtection="1">
      <alignment horizontal="right" vertical="center"/>
      <protection locked="0"/>
    </xf>
    <xf numFmtId="4" fontId="17" fillId="0" borderId="13" xfId="2" applyNumberFormat="1" applyFont="1" applyBorder="1" applyAlignment="1" applyProtection="1">
      <alignment horizontal="center" vertical="center"/>
      <protection locked="0"/>
    </xf>
    <xf numFmtId="4" fontId="17" fillId="0" borderId="14" xfId="2" applyNumberFormat="1" applyFont="1" applyBorder="1" applyAlignment="1" applyProtection="1">
      <alignment horizontal="center" vertical="center"/>
      <protection locked="0"/>
    </xf>
    <xf numFmtId="4" fontId="17" fillId="0" borderId="1" xfId="2" applyNumberFormat="1" applyFont="1" applyBorder="1" applyAlignment="1" applyProtection="1">
      <alignment vertical="center"/>
      <protection locked="0"/>
    </xf>
    <xf numFmtId="4" fontId="22" fillId="0" borderId="13" xfId="2" applyNumberFormat="1" applyFont="1" applyBorder="1" applyAlignment="1" applyProtection="1">
      <alignment horizontal="center" vertical="center"/>
      <protection locked="0"/>
    </xf>
    <xf numFmtId="4" fontId="17" fillId="7" borderId="14" xfId="2" applyNumberFormat="1" applyFont="1" applyFill="1" applyBorder="1" applyAlignment="1" applyProtection="1">
      <alignment horizontal="center" vertical="center"/>
      <protection locked="0"/>
    </xf>
    <xf numFmtId="4" fontId="17" fillId="0" borderId="15" xfId="2" applyNumberFormat="1" applyFont="1" applyBorder="1" applyAlignment="1" applyProtection="1">
      <alignment horizontal="center" vertical="center"/>
      <protection locked="0"/>
    </xf>
    <xf numFmtId="0" fontId="17" fillId="0" borderId="0" xfId="2" applyFont="1" applyAlignment="1" applyProtection="1">
      <alignment horizontal="center" vertical="center" wrapText="1"/>
      <protection locked="0"/>
    </xf>
    <xf numFmtId="0" fontId="17" fillId="0" borderId="0" xfId="2" applyFont="1" applyAlignment="1" applyProtection="1">
      <alignment horizontal="center" vertical="center"/>
      <protection locked="0"/>
    </xf>
    <xf numFmtId="17" fontId="18" fillId="0" borderId="0" xfId="3" applyNumberFormat="1" applyFont="1" applyAlignment="1" applyProtection="1">
      <alignment horizontal="left" vertical="center"/>
      <protection locked="0"/>
    </xf>
    <xf numFmtId="0" fontId="17" fillId="0" borderId="0" xfId="2" applyFont="1" applyAlignment="1" applyProtection="1">
      <alignment vertical="center"/>
      <protection locked="0"/>
    </xf>
    <xf numFmtId="4" fontId="8" fillId="5" borderId="8" xfId="0" applyNumberFormat="1" applyFont="1" applyFill="1" applyBorder="1" applyAlignment="1">
      <alignment horizontal="center" vertical="top" wrapText="1"/>
    </xf>
    <xf numFmtId="0" fontId="8" fillId="5" borderId="12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17" fillId="0" borderId="0" xfId="2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7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0" fontId="11" fillId="7" borderId="1" xfId="1" applyNumberFormat="1" applyFont="1" applyFill="1" applyBorder="1" applyAlignment="1" applyProtection="1">
      <alignment horizontal="right" vertical="center"/>
      <protection locked="0"/>
    </xf>
    <xf numFmtId="10" fontId="11" fillId="0" borderId="1" xfId="1" applyNumberFormat="1" applyFont="1" applyBorder="1" applyAlignment="1" applyProtection="1">
      <alignment horizontal="right" vertical="center"/>
      <protection locked="0"/>
    </xf>
    <xf numFmtId="0" fontId="11" fillId="6" borderId="0" xfId="0" applyFont="1" applyFill="1" applyAlignment="1" applyProtection="1">
      <alignment horizontal="left" vertical="center"/>
      <protection locked="0"/>
    </xf>
    <xf numFmtId="0" fontId="9" fillId="10" borderId="22" xfId="0" applyFont="1" applyFill="1" applyBorder="1" applyAlignment="1">
      <alignment horizontal="center" vertical="center" wrapText="1"/>
    </xf>
    <xf numFmtId="0" fontId="10" fillId="10" borderId="23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righ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164" fontId="0" fillId="0" borderId="0" xfId="6" applyNumberFormat="1" applyFont="1" applyAlignment="1" applyProtection="1">
      <alignment horizontal="left" vertical="center"/>
      <protection locked="0"/>
    </xf>
    <xf numFmtId="164" fontId="22" fillId="0" borderId="0" xfId="6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2" fillId="0" borderId="0" xfId="0" applyFont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10" fontId="6" fillId="6" borderId="2" xfId="0" applyNumberFormat="1" applyFont="1" applyFill="1" applyBorder="1" applyAlignment="1" applyProtection="1">
      <alignment horizontal="left" vertical="center" wrapText="1"/>
      <protection locked="0"/>
    </xf>
    <xf numFmtId="10" fontId="6" fillId="6" borderId="3" xfId="0" applyNumberFormat="1" applyFont="1" applyFill="1" applyBorder="1" applyAlignment="1" applyProtection="1">
      <alignment horizontal="left" vertical="center" wrapText="1"/>
      <protection locked="0"/>
    </xf>
    <xf numFmtId="10" fontId="6" fillId="6" borderId="4" xfId="0" applyNumberFormat="1" applyFont="1" applyFill="1" applyBorder="1" applyAlignment="1" applyProtection="1">
      <alignment horizontal="left" vertical="center" wrapText="1"/>
      <protection locked="0"/>
    </xf>
    <xf numFmtId="10" fontId="6" fillId="6" borderId="5" xfId="0" applyNumberFormat="1" applyFont="1" applyFill="1" applyBorder="1" applyAlignment="1" applyProtection="1">
      <alignment horizontal="left" vertical="center" wrapText="1"/>
      <protection locked="0"/>
    </xf>
    <xf numFmtId="10" fontId="6" fillId="6" borderId="6" xfId="0" applyNumberFormat="1" applyFont="1" applyFill="1" applyBorder="1" applyAlignment="1" applyProtection="1">
      <alignment horizontal="left" vertical="center" wrapText="1"/>
      <protection locked="0"/>
    </xf>
    <xf numFmtId="10" fontId="6" fillId="6" borderId="7" xfId="0" applyNumberFormat="1" applyFont="1" applyFill="1" applyBorder="1" applyAlignment="1" applyProtection="1">
      <alignment horizontal="left" vertical="center" wrapText="1"/>
      <protection locked="0"/>
    </xf>
    <xf numFmtId="0" fontId="11" fillId="6" borderId="2" xfId="0" applyFont="1" applyFill="1" applyBorder="1" applyAlignment="1" applyProtection="1">
      <alignment horizontal="left" vertical="center" wrapText="1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11" fillId="6" borderId="11" xfId="0" applyFont="1" applyFill="1" applyBorder="1" applyAlignment="1" applyProtection="1">
      <alignment horizontal="left" vertical="center"/>
      <protection locked="0"/>
    </xf>
    <xf numFmtId="0" fontId="11" fillId="6" borderId="10" xfId="0" applyFont="1" applyFill="1" applyBorder="1" applyAlignment="1" applyProtection="1">
      <alignment horizontal="left" vertical="center"/>
      <protection locked="0"/>
    </xf>
    <xf numFmtId="0" fontId="11" fillId="6" borderId="5" xfId="0" applyFont="1" applyFill="1" applyBorder="1" applyAlignment="1" applyProtection="1">
      <alignment horizontal="left" vertical="center"/>
      <protection locked="0"/>
    </xf>
    <xf numFmtId="0" fontId="11" fillId="6" borderId="7" xfId="0" applyFont="1" applyFill="1" applyBorder="1" applyAlignment="1" applyProtection="1">
      <alignment horizontal="left" vertical="center"/>
      <protection locked="0"/>
    </xf>
    <xf numFmtId="0" fontId="5" fillId="0" borderId="1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11" borderId="14" xfId="0" applyFont="1" applyFill="1" applyBorder="1" applyAlignment="1">
      <alignment horizontal="center" vertical="center" wrapText="1"/>
    </xf>
    <xf numFmtId="0" fontId="1" fillId="11" borderId="15" xfId="0" applyFont="1" applyFill="1" applyBorder="1" applyAlignment="1">
      <alignment horizontal="center" vertical="center" wrapText="1"/>
    </xf>
    <xf numFmtId="0" fontId="0" fillId="6" borderId="8" xfId="0" applyFill="1" applyBorder="1" applyAlignment="1" applyProtection="1">
      <alignment horizontal="center" vertical="top" wrapText="1"/>
      <protection locked="0"/>
    </xf>
    <xf numFmtId="0" fontId="0" fillId="6" borderId="9" xfId="0" applyFill="1" applyBorder="1" applyAlignment="1" applyProtection="1">
      <alignment horizontal="center" vertical="top" wrapText="1"/>
      <protection locked="0"/>
    </xf>
    <xf numFmtId="0" fontId="1" fillId="5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10" fontId="1" fillId="6" borderId="1" xfId="0" applyNumberFormat="1" applyFont="1" applyFill="1" applyBorder="1" applyAlignment="1" applyProtection="1">
      <alignment horizontal="left" vertical="top" wrapText="1"/>
      <protection locked="0"/>
    </xf>
    <xf numFmtId="10" fontId="1" fillId="6" borderId="8" xfId="0" applyNumberFormat="1" applyFont="1" applyFill="1" applyBorder="1" applyAlignment="1" applyProtection="1">
      <alignment horizontal="left" vertical="top" wrapText="1"/>
      <protection locked="0"/>
    </xf>
    <xf numFmtId="0" fontId="1" fillId="6" borderId="1" xfId="0" applyFont="1" applyFill="1" applyBorder="1" applyAlignment="1" applyProtection="1">
      <alignment horizontal="left" vertical="top" wrapText="1"/>
      <protection locked="0"/>
    </xf>
    <xf numFmtId="0" fontId="6" fillId="7" borderId="18" xfId="0" applyFont="1" applyFill="1" applyBorder="1" applyAlignment="1">
      <alignment horizontal="right" vertical="center" wrapText="1"/>
    </xf>
    <xf numFmtId="0" fontId="17" fillId="5" borderId="0" xfId="0" applyFont="1" applyFill="1" applyAlignment="1" applyProtection="1">
      <alignment horizontal="left" vertical="top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right" vertical="center" wrapText="1"/>
    </xf>
    <xf numFmtId="0" fontId="6" fillId="8" borderId="16" xfId="0" applyFont="1" applyFill="1" applyBorder="1" applyAlignment="1">
      <alignment horizontal="right" vertical="center" wrapText="1"/>
    </xf>
    <xf numFmtId="0" fontId="6" fillId="8" borderId="20" xfId="0" applyFont="1" applyFill="1" applyBorder="1" applyAlignment="1">
      <alignment horizontal="right" vertical="center" wrapText="1"/>
    </xf>
    <xf numFmtId="0" fontId="6" fillId="7" borderId="16" xfId="0" applyFont="1" applyFill="1" applyBorder="1" applyAlignment="1">
      <alignment horizontal="right" vertical="center" wrapText="1"/>
    </xf>
    <xf numFmtId="0" fontId="6" fillId="8" borderId="21" xfId="0" applyFont="1" applyFill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5" borderId="0" xfId="0" applyFont="1" applyFill="1" applyAlignment="1">
      <alignment horizontal="left" vertical="top" wrapText="1"/>
    </xf>
    <xf numFmtId="10" fontId="6" fillId="5" borderId="0" xfId="0" applyNumberFormat="1" applyFont="1" applyFill="1" applyAlignment="1" applyProtection="1">
      <alignment horizontal="left" vertical="top" wrapText="1"/>
      <protection locked="0"/>
    </xf>
    <xf numFmtId="0" fontId="6" fillId="5" borderId="0" xfId="0" applyFont="1" applyFill="1" applyAlignment="1" applyProtection="1">
      <alignment horizontal="left" vertical="top" wrapText="1"/>
      <protection locked="0"/>
    </xf>
    <xf numFmtId="49" fontId="0" fillId="6" borderId="8" xfId="0" applyNumberFormat="1" applyFill="1" applyBorder="1" applyAlignment="1" applyProtection="1">
      <alignment horizontal="center" vertical="top" wrapText="1"/>
      <protection locked="0"/>
    </xf>
    <xf numFmtId="49" fontId="0" fillId="6" borderId="9" xfId="0" applyNumberFormat="1" applyFill="1" applyBorder="1" applyAlignment="1" applyProtection="1">
      <alignment horizontal="center" vertical="top" wrapText="1"/>
      <protection locked="0"/>
    </xf>
    <xf numFmtId="0" fontId="17" fillId="0" borderId="0" xfId="2" applyFont="1" applyAlignment="1" applyProtection="1">
      <alignment horizontal="center" vertical="center"/>
      <protection locked="0"/>
    </xf>
    <xf numFmtId="0" fontId="11" fillId="0" borderId="0" xfId="2" quotePrefix="1" applyAlignment="1">
      <alignment horizontal="left" vertical="center" wrapText="1"/>
    </xf>
    <xf numFmtId="0" fontId="19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22" fillId="9" borderId="1" xfId="2" applyFont="1" applyFill="1" applyBorder="1" applyAlignment="1">
      <alignment horizontal="left" vertical="center"/>
    </xf>
    <xf numFmtId="0" fontId="22" fillId="0" borderId="12" xfId="2" applyFont="1" applyBorder="1" applyAlignment="1">
      <alignment horizontal="left" vertical="center"/>
    </xf>
    <xf numFmtId="2" fontId="22" fillId="0" borderId="13" xfId="2" applyNumberFormat="1" applyFont="1" applyBorder="1" applyAlignment="1">
      <alignment horizontal="center" vertical="center"/>
    </xf>
    <xf numFmtId="2" fontId="22" fillId="0" borderId="14" xfId="2" applyNumberFormat="1" applyFont="1" applyBorder="1" applyAlignment="1">
      <alignment horizontal="center" vertical="center"/>
    </xf>
    <xf numFmtId="2" fontId="22" fillId="0" borderId="15" xfId="2" applyNumberFormat="1" applyFont="1" applyBorder="1" applyAlignment="1">
      <alignment horizontal="center" vertical="center"/>
    </xf>
    <xf numFmtId="0" fontId="11" fillId="0" borderId="0" xfId="2" applyAlignment="1">
      <alignment horizontal="left" vertical="center" wrapText="1"/>
    </xf>
  </cellXfs>
  <cellStyles count="7">
    <cellStyle name="Moeda" xfId="6" builtinId="4"/>
    <cellStyle name="Normal" xfId="0" builtinId="0"/>
    <cellStyle name="Normal 2" xfId="2" xr:uid="{00000000-0005-0000-0000-000001000000}"/>
    <cellStyle name="Normal 3" xfId="3" xr:uid="{00000000-0005-0000-0000-000002000000}"/>
    <cellStyle name="Normal_NOVO_Orcamento Licitacao ITABERAÍ_ATUALIZADO Acordao TCU" xfId="5" xr:uid="{00000000-0005-0000-0000-000003000000}"/>
    <cellStyle name="Porcentagem" xfId="1" builtinId="5"/>
    <cellStyle name="Porcentagem 3" xfId="4" xr:uid="{00000000-0005-0000-0000-000005000000}"/>
  </cellStyles>
  <dxfs count="15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67237</xdr:colOff>
      <xdr:row>0</xdr:row>
      <xdr:rowOff>89649</xdr:rowOff>
    </xdr:from>
    <xdr:to>
      <xdr:col>0</xdr:col>
      <xdr:colOff>762001</xdr:colOff>
      <xdr:row>4</xdr:row>
      <xdr:rowOff>38879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E96E305-A524-4C95-89F6-23D79002B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7" y="89649"/>
          <a:ext cx="694764" cy="680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74544</xdr:rowOff>
    </xdr:from>
    <xdr:to>
      <xdr:col>0</xdr:col>
      <xdr:colOff>770283</xdr:colOff>
      <xdr:row>1</xdr:row>
      <xdr:rowOff>59564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7315979-FD9A-4143-8E53-03EC9F838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4544"/>
          <a:ext cx="770283" cy="7635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676275</xdr:colOff>
      <xdr:row>0</xdr:row>
      <xdr:rowOff>679450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B5975B2-4752-4835-93BE-435C10E84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638175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676275</xdr:colOff>
      <xdr:row>0</xdr:row>
      <xdr:rowOff>679450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357F149-622E-4DAF-B6C4-0050059B5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638175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676275</xdr:colOff>
      <xdr:row>0</xdr:row>
      <xdr:rowOff>679450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490792D-5E20-4FCF-B553-52017A7F1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638175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47"/>
  <sheetViews>
    <sheetView tabSelected="1" showOutlineSymbols="0" view="pageBreakPreview" topLeftCell="A487" zoomScaleNormal="100" zoomScaleSheetLayoutView="100" workbookViewId="0">
      <selection activeCell="H149" sqref="H149"/>
    </sheetView>
  </sheetViews>
  <sheetFormatPr defaultColWidth="9" defaultRowHeight="14.25" x14ac:dyDescent="0.2"/>
  <cols>
    <col min="1" max="1" width="11.875" style="1" customWidth="1"/>
    <col min="2" max="2" width="60" style="1" bestFit="1" customWidth="1"/>
    <col min="3" max="3" width="5" style="1" bestFit="1" customWidth="1"/>
    <col min="4" max="5" width="10" style="1" bestFit="1" customWidth="1"/>
    <col min="6" max="6" width="11.125" style="1" customWidth="1"/>
    <col min="7" max="7" width="10" style="1" bestFit="1" customWidth="1"/>
    <col min="8" max="8" width="12.875" style="1" customWidth="1"/>
    <col min="9" max="10" width="12.375" style="1" customWidth="1"/>
    <col min="11" max="11" width="9" style="1"/>
    <col min="12" max="12" width="9" style="1" hidden="1" customWidth="1"/>
    <col min="13" max="13" width="9" style="4"/>
    <col min="14" max="16384" width="9" style="1"/>
  </cols>
  <sheetData>
    <row r="1" spans="1:21" ht="15" customHeight="1" x14ac:dyDescent="0.2">
      <c r="B1" s="3" t="s">
        <v>634</v>
      </c>
      <c r="C1" s="160" t="s">
        <v>640</v>
      </c>
      <c r="D1" s="160"/>
      <c r="E1" s="160" t="s">
        <v>0</v>
      </c>
      <c r="F1" s="160"/>
      <c r="G1" s="160"/>
      <c r="H1" s="61"/>
      <c r="I1" s="61" t="s">
        <v>628</v>
      </c>
      <c r="J1" s="61"/>
      <c r="K1" s="61"/>
      <c r="L1" s="61"/>
      <c r="M1" s="67"/>
      <c r="N1" s="61"/>
      <c r="O1" s="61"/>
      <c r="P1" s="61"/>
      <c r="Q1" s="61"/>
      <c r="R1" s="61"/>
      <c r="S1" s="61"/>
      <c r="T1" s="61"/>
      <c r="U1" s="61"/>
    </row>
    <row r="2" spans="1:21" ht="15" customHeight="1" x14ac:dyDescent="0.2">
      <c r="B2" s="3" t="s">
        <v>625</v>
      </c>
      <c r="C2" s="155" t="s">
        <v>876</v>
      </c>
      <c r="D2" s="155"/>
      <c r="E2" s="161" t="s">
        <v>875</v>
      </c>
      <c r="F2" s="162"/>
      <c r="G2" s="163"/>
      <c r="H2" s="61"/>
      <c r="I2" s="167" t="s">
        <v>684</v>
      </c>
      <c r="J2" s="168"/>
      <c r="K2" s="61"/>
      <c r="L2" s="61"/>
      <c r="M2" s="67"/>
      <c r="N2" s="61"/>
      <c r="O2" s="61"/>
      <c r="P2" s="61"/>
      <c r="Q2" s="61"/>
      <c r="R2" s="61"/>
      <c r="S2" s="61"/>
      <c r="T2" s="61"/>
      <c r="U2" s="61"/>
    </row>
    <row r="3" spans="1:21" ht="14.25" customHeight="1" x14ac:dyDescent="0.2">
      <c r="B3" s="3" t="s">
        <v>626</v>
      </c>
      <c r="C3" s="155"/>
      <c r="D3" s="155"/>
      <c r="E3" s="164"/>
      <c r="F3" s="165"/>
      <c r="G3" s="166"/>
      <c r="H3" s="61"/>
      <c r="I3" s="169"/>
      <c r="J3" s="170"/>
      <c r="K3" s="61"/>
      <c r="L3" s="61"/>
      <c r="M3" s="67"/>
      <c r="N3" s="61"/>
      <c r="O3" s="61"/>
      <c r="P3" s="61"/>
      <c r="Q3" s="146"/>
      <c r="R3" s="146"/>
      <c r="S3" s="61"/>
      <c r="T3" s="61"/>
      <c r="U3" s="61"/>
    </row>
    <row r="4" spans="1:21" ht="14.25" customHeight="1" x14ac:dyDescent="0.2">
      <c r="B4" s="3" t="s">
        <v>627</v>
      </c>
      <c r="C4" s="155"/>
      <c r="D4" s="155"/>
      <c r="E4" s="61"/>
      <c r="F4" s="61"/>
      <c r="G4" s="61"/>
      <c r="H4" s="61"/>
      <c r="I4" s="171"/>
      <c r="J4" s="172"/>
      <c r="K4" s="61"/>
      <c r="L4" s="61"/>
      <c r="M4" s="67"/>
      <c r="N4" s="61"/>
      <c r="O4" s="61"/>
      <c r="P4" s="61"/>
      <c r="Q4" s="146"/>
      <c r="R4" s="146"/>
      <c r="S4" s="61"/>
      <c r="T4" s="61"/>
      <c r="U4" s="61"/>
    </row>
    <row r="5" spans="1:21" x14ac:dyDescent="0.2">
      <c r="B5" s="48"/>
      <c r="C5" s="155"/>
      <c r="D5" s="155"/>
      <c r="E5" s="61"/>
      <c r="F5" s="61"/>
      <c r="G5" s="61"/>
      <c r="H5" s="61"/>
      <c r="I5" s="61"/>
      <c r="J5" s="61"/>
      <c r="K5" s="61"/>
      <c r="L5" s="61"/>
      <c r="M5" s="67"/>
      <c r="N5" s="61"/>
      <c r="O5" s="61"/>
      <c r="P5" s="61"/>
      <c r="Q5" s="146"/>
      <c r="R5" s="146"/>
      <c r="S5" s="61"/>
      <c r="T5" s="61"/>
      <c r="U5" s="61"/>
    </row>
    <row r="6" spans="1:21" x14ac:dyDescent="0.2">
      <c r="A6" s="2" t="s">
        <v>629</v>
      </c>
      <c r="B6" s="46"/>
      <c r="C6" s="61"/>
      <c r="D6" s="61"/>
      <c r="E6" s="61"/>
      <c r="F6" s="61"/>
      <c r="G6" s="61"/>
      <c r="H6" s="61"/>
      <c r="I6" s="61"/>
      <c r="J6" s="61"/>
      <c r="K6" s="61"/>
      <c r="L6" s="61"/>
      <c r="M6" s="67"/>
      <c r="N6" s="61"/>
      <c r="O6" s="61"/>
      <c r="P6" s="61"/>
      <c r="Q6" s="61"/>
      <c r="R6" s="61"/>
      <c r="S6" s="61"/>
      <c r="T6" s="61"/>
      <c r="U6" s="61"/>
    </row>
    <row r="7" spans="1:21" x14ac:dyDescent="0.2">
      <c r="A7" s="2" t="s">
        <v>630</v>
      </c>
      <c r="B7" s="46"/>
      <c r="C7" s="61"/>
      <c r="D7" s="61"/>
      <c r="E7" s="61"/>
      <c r="F7" s="61"/>
      <c r="G7" s="61"/>
      <c r="H7" s="61"/>
      <c r="I7" s="61"/>
      <c r="J7" s="61"/>
      <c r="K7" s="61"/>
      <c r="L7" s="61"/>
      <c r="M7" s="67"/>
      <c r="N7" s="61"/>
      <c r="O7" s="61"/>
      <c r="P7" s="61"/>
      <c r="Q7" s="61"/>
      <c r="R7" s="61"/>
      <c r="S7" s="61"/>
      <c r="T7" s="61"/>
      <c r="U7" s="61"/>
    </row>
    <row r="8" spans="1:21" x14ac:dyDescent="0.2">
      <c r="A8" s="2" t="s">
        <v>631</v>
      </c>
      <c r="B8" s="46"/>
      <c r="C8" s="61"/>
      <c r="D8" s="61"/>
      <c r="E8" s="61"/>
      <c r="F8" s="61"/>
      <c r="G8" s="158" t="s">
        <v>969</v>
      </c>
      <c r="H8" s="158"/>
      <c r="I8" s="156">
        <f>H494</f>
        <v>388238.42999999976</v>
      </c>
      <c r="J8" s="156"/>
      <c r="K8" s="61"/>
      <c r="L8" s="61"/>
      <c r="M8" s="67"/>
      <c r="N8" s="61"/>
      <c r="O8" s="61"/>
      <c r="P8" s="61"/>
      <c r="Q8" s="61"/>
      <c r="R8" s="61"/>
      <c r="S8" s="61"/>
      <c r="T8" s="61"/>
      <c r="U8" s="61"/>
    </row>
    <row r="9" spans="1:21" x14ac:dyDescent="0.2">
      <c r="A9" s="2" t="s">
        <v>632</v>
      </c>
      <c r="B9" s="46"/>
      <c r="C9" s="61"/>
      <c r="D9" s="61"/>
      <c r="E9" s="61"/>
      <c r="F9" s="61"/>
      <c r="G9" s="158" t="s">
        <v>970</v>
      </c>
      <c r="H9" s="158"/>
      <c r="I9" s="156">
        <f>I494</f>
        <v>1061699.3900000001</v>
      </c>
      <c r="J9" s="156"/>
      <c r="K9" s="61"/>
      <c r="L9" s="61"/>
      <c r="M9" s="67"/>
      <c r="N9" s="61"/>
      <c r="O9" s="61"/>
      <c r="P9" s="61"/>
      <c r="Q9" s="61"/>
      <c r="R9" s="61"/>
      <c r="S9" s="61"/>
      <c r="T9" s="61"/>
      <c r="U9" s="61"/>
    </row>
    <row r="10" spans="1:21" ht="15" x14ac:dyDescent="0.2">
      <c r="A10" s="2" t="s">
        <v>633</v>
      </c>
      <c r="B10" s="46"/>
      <c r="C10" s="61"/>
      <c r="D10" s="61"/>
      <c r="E10" s="61"/>
      <c r="F10" s="61"/>
      <c r="G10" s="159" t="s">
        <v>971</v>
      </c>
      <c r="H10" s="159"/>
      <c r="I10" s="157">
        <f>J494</f>
        <v>1449937.8199999998</v>
      </c>
      <c r="J10" s="157"/>
      <c r="K10" s="61"/>
      <c r="L10" s="61"/>
      <c r="M10" s="67"/>
      <c r="N10" s="61"/>
      <c r="O10" s="61"/>
      <c r="P10" s="61"/>
      <c r="Q10" s="61"/>
      <c r="R10" s="61"/>
      <c r="S10" s="61"/>
      <c r="T10" s="61"/>
      <c r="U10" s="61"/>
    </row>
    <row r="11" spans="1:21" x14ac:dyDescent="0.2">
      <c r="B11" s="48"/>
      <c r="K11" s="61"/>
      <c r="L11" s="61"/>
      <c r="M11" s="67"/>
      <c r="N11" s="61"/>
      <c r="O11" s="61"/>
      <c r="P11" s="61"/>
      <c r="Q11" s="61"/>
      <c r="R11" s="61"/>
      <c r="S11" s="61"/>
      <c r="T11" s="61"/>
      <c r="U11" s="61"/>
    </row>
    <row r="12" spans="1:21" ht="32.25" customHeight="1" x14ac:dyDescent="0.2">
      <c r="A12" s="147" t="s">
        <v>877</v>
      </c>
      <c r="B12" s="148"/>
      <c r="C12" s="148"/>
      <c r="D12" s="148"/>
      <c r="E12" s="148"/>
      <c r="F12" s="148"/>
      <c r="G12" s="148"/>
      <c r="H12" s="148"/>
      <c r="I12" s="148"/>
      <c r="J12" s="148"/>
      <c r="K12" s="61"/>
      <c r="L12" s="61"/>
      <c r="M12" s="67"/>
      <c r="N12" s="61"/>
      <c r="O12" s="61"/>
      <c r="P12" s="61"/>
      <c r="Q12" s="61"/>
      <c r="R12" s="61"/>
      <c r="S12" s="61"/>
      <c r="T12" s="61"/>
      <c r="U12" s="61"/>
    </row>
    <row r="13" spans="1:21" ht="20.25" customHeight="1" x14ac:dyDescent="0.2">
      <c r="A13" s="149" t="s">
        <v>1</v>
      </c>
      <c r="B13" s="149" t="s">
        <v>2</v>
      </c>
      <c r="C13" s="151" t="s">
        <v>3</v>
      </c>
      <c r="D13" s="152" t="s">
        <v>635</v>
      </c>
      <c r="E13" s="153" t="s">
        <v>636</v>
      </c>
      <c r="F13" s="149"/>
      <c r="G13" s="149"/>
      <c r="H13" s="153" t="s">
        <v>697</v>
      </c>
      <c r="I13" s="149"/>
      <c r="J13" s="149"/>
      <c r="K13" s="61"/>
      <c r="L13" s="61"/>
      <c r="M13" s="154"/>
      <c r="N13" s="61"/>
      <c r="O13" s="61"/>
      <c r="P13" s="61"/>
      <c r="Q13" s="61"/>
      <c r="R13" s="61"/>
      <c r="S13" s="61"/>
      <c r="T13" s="61"/>
      <c r="U13" s="61"/>
    </row>
    <row r="14" spans="1:21" ht="15" customHeight="1" x14ac:dyDescent="0.2">
      <c r="A14" s="150"/>
      <c r="B14" s="150"/>
      <c r="C14" s="150"/>
      <c r="D14" s="152"/>
      <c r="E14" s="52" t="s">
        <v>5</v>
      </c>
      <c r="F14" s="53" t="s">
        <v>637</v>
      </c>
      <c r="G14" s="52" t="s">
        <v>4</v>
      </c>
      <c r="H14" s="52" t="s">
        <v>5</v>
      </c>
      <c r="I14" s="52" t="s">
        <v>6</v>
      </c>
      <c r="J14" s="52" t="s">
        <v>4</v>
      </c>
      <c r="K14" s="61"/>
      <c r="L14" s="61" t="s">
        <v>638</v>
      </c>
      <c r="M14" s="154"/>
      <c r="N14" s="61"/>
      <c r="O14" s="61"/>
      <c r="P14" s="61"/>
      <c r="Q14" s="61"/>
      <c r="R14" s="61"/>
      <c r="S14" s="61"/>
      <c r="T14" s="61"/>
      <c r="U14" s="61"/>
    </row>
    <row r="15" spans="1:21" x14ac:dyDescent="0.2">
      <c r="A15" s="54" t="s">
        <v>7</v>
      </c>
      <c r="B15" s="54" t="s">
        <v>8</v>
      </c>
      <c r="C15" s="54"/>
      <c r="D15" s="55"/>
      <c r="E15" s="54"/>
      <c r="F15" s="54"/>
      <c r="G15" s="54"/>
      <c r="H15" s="54"/>
      <c r="I15" s="54"/>
      <c r="J15" s="56">
        <f>SUM(J16:J21)</f>
        <v>105194.68</v>
      </c>
      <c r="K15" s="61"/>
      <c r="L15" s="61"/>
      <c r="M15" s="68"/>
      <c r="N15" s="61"/>
      <c r="O15" s="61"/>
      <c r="P15" s="61"/>
      <c r="Q15" s="61"/>
      <c r="R15" s="61"/>
      <c r="S15" s="61"/>
      <c r="T15" s="61"/>
      <c r="U15" s="61"/>
    </row>
    <row r="16" spans="1:21" s="51" customFormat="1" ht="25.5" x14ac:dyDescent="0.2">
      <c r="A16" s="57" t="s">
        <v>9</v>
      </c>
      <c r="B16" s="57" t="s">
        <v>10</v>
      </c>
      <c r="C16" s="58" t="s">
        <v>11</v>
      </c>
      <c r="D16" s="59">
        <v>280</v>
      </c>
      <c r="E16" s="62">
        <v>113.25</v>
      </c>
      <c r="F16" s="62">
        <v>2.41</v>
      </c>
      <c r="G16" s="60">
        <f t="shared" ref="G16:G21" si="0">E16+F16</f>
        <v>115.66</v>
      </c>
      <c r="H16" s="60">
        <f t="shared" ref="H16:H21" si="1">TRUNC(D16 * E16, 2)</f>
        <v>31710</v>
      </c>
      <c r="I16" s="60">
        <f t="shared" ref="I16:I21" si="2">J16 - H16</f>
        <v>674.79999999999927</v>
      </c>
      <c r="J16" s="60">
        <f t="shared" ref="J16:J21" si="3">TRUNC(D16 * G16, 2)</f>
        <v>32384.799999999999</v>
      </c>
      <c r="K16" s="69"/>
      <c r="L16" s="69"/>
      <c r="M16" s="70"/>
      <c r="N16" s="69"/>
      <c r="O16" s="69"/>
      <c r="P16" s="69"/>
      <c r="Q16" s="69"/>
      <c r="R16" s="69"/>
      <c r="S16" s="69"/>
      <c r="T16" s="69"/>
      <c r="U16" s="69"/>
    </row>
    <row r="17" spans="1:21" s="51" customFormat="1" x14ac:dyDescent="0.2">
      <c r="A17" s="57" t="s">
        <v>12</v>
      </c>
      <c r="B17" s="57" t="s">
        <v>13</v>
      </c>
      <c r="C17" s="58" t="s">
        <v>11</v>
      </c>
      <c r="D17" s="59">
        <v>208</v>
      </c>
      <c r="E17" s="62">
        <v>115.51</v>
      </c>
      <c r="F17" s="62">
        <v>2.4</v>
      </c>
      <c r="G17" s="60">
        <f t="shared" si="0"/>
        <v>117.91000000000001</v>
      </c>
      <c r="H17" s="60">
        <f t="shared" si="1"/>
        <v>24026.080000000002</v>
      </c>
      <c r="I17" s="60">
        <f t="shared" si="2"/>
        <v>499.19999999999709</v>
      </c>
      <c r="J17" s="60">
        <f t="shared" si="3"/>
        <v>24525.279999999999</v>
      </c>
      <c r="K17" s="69"/>
      <c r="L17" s="69"/>
      <c r="M17" s="70"/>
      <c r="N17" s="69"/>
      <c r="O17" s="69"/>
      <c r="P17" s="69"/>
      <c r="Q17" s="69"/>
      <c r="R17" s="69"/>
      <c r="S17" s="69"/>
      <c r="T17" s="69"/>
      <c r="U17" s="69"/>
    </row>
    <row r="18" spans="1:21" s="51" customFormat="1" ht="25.5" x14ac:dyDescent="0.2">
      <c r="A18" s="57" t="s">
        <v>14</v>
      </c>
      <c r="B18" s="57" t="s">
        <v>15</v>
      </c>
      <c r="C18" s="58" t="s">
        <v>16</v>
      </c>
      <c r="D18" s="59">
        <v>7</v>
      </c>
      <c r="E18" s="62">
        <v>5612.65</v>
      </c>
      <c r="F18" s="62">
        <v>588.86</v>
      </c>
      <c r="G18" s="60">
        <f t="shared" si="0"/>
        <v>6201.5099999999993</v>
      </c>
      <c r="H18" s="60">
        <f t="shared" si="1"/>
        <v>39288.550000000003</v>
      </c>
      <c r="I18" s="60">
        <f t="shared" si="2"/>
        <v>4122.0199999999968</v>
      </c>
      <c r="J18" s="60">
        <f t="shared" si="3"/>
        <v>43410.57</v>
      </c>
      <c r="K18" s="69"/>
      <c r="L18" s="69"/>
      <c r="M18" s="70"/>
      <c r="N18" s="69"/>
      <c r="O18" s="69"/>
      <c r="P18" s="69"/>
      <c r="Q18" s="69"/>
      <c r="R18" s="69"/>
      <c r="S18" s="69"/>
      <c r="T18" s="69"/>
      <c r="U18" s="69"/>
    </row>
    <row r="19" spans="1:21" s="51" customFormat="1" x14ac:dyDescent="0.2">
      <c r="A19" s="57" t="s">
        <v>17</v>
      </c>
      <c r="B19" s="57" t="s">
        <v>18</v>
      </c>
      <c r="C19" s="58" t="s">
        <v>699</v>
      </c>
      <c r="D19" s="59">
        <v>1</v>
      </c>
      <c r="E19" s="62">
        <v>49.92</v>
      </c>
      <c r="F19" s="62">
        <v>456.69</v>
      </c>
      <c r="G19" s="60">
        <f t="shared" si="0"/>
        <v>506.61</v>
      </c>
      <c r="H19" s="60">
        <f t="shared" si="1"/>
        <v>49.92</v>
      </c>
      <c r="I19" s="60">
        <f t="shared" si="2"/>
        <v>456.69</v>
      </c>
      <c r="J19" s="60">
        <f t="shared" si="3"/>
        <v>506.61</v>
      </c>
      <c r="K19" s="69"/>
      <c r="L19" s="69"/>
      <c r="M19" s="70"/>
      <c r="N19" s="69"/>
      <c r="O19" s="69"/>
      <c r="P19" s="69"/>
      <c r="Q19" s="69"/>
      <c r="R19" s="69"/>
      <c r="S19" s="69"/>
      <c r="T19" s="69"/>
      <c r="U19" s="69"/>
    </row>
    <row r="20" spans="1:21" s="51" customFormat="1" x14ac:dyDescent="0.2">
      <c r="A20" s="57" t="s">
        <v>19</v>
      </c>
      <c r="B20" s="57" t="s">
        <v>20</v>
      </c>
      <c r="C20" s="58" t="s">
        <v>21</v>
      </c>
      <c r="D20" s="59">
        <v>2</v>
      </c>
      <c r="E20" s="62">
        <v>0</v>
      </c>
      <c r="F20" s="62">
        <v>292.86</v>
      </c>
      <c r="G20" s="60">
        <f t="shared" si="0"/>
        <v>292.86</v>
      </c>
      <c r="H20" s="60">
        <f t="shared" si="1"/>
        <v>0</v>
      </c>
      <c r="I20" s="60">
        <f t="shared" si="2"/>
        <v>585.72</v>
      </c>
      <c r="J20" s="60">
        <f t="shared" si="3"/>
        <v>585.72</v>
      </c>
      <c r="K20" s="69"/>
      <c r="L20" s="69"/>
      <c r="M20" s="70"/>
      <c r="N20" s="69"/>
      <c r="O20" s="69"/>
      <c r="P20" s="69"/>
      <c r="Q20" s="69"/>
      <c r="R20" s="69"/>
      <c r="S20" s="69"/>
      <c r="T20" s="69"/>
      <c r="U20" s="69"/>
    </row>
    <row r="21" spans="1:21" s="51" customFormat="1" ht="38.25" x14ac:dyDescent="0.2">
      <c r="A21" s="57" t="s">
        <v>22</v>
      </c>
      <c r="B21" s="57" t="s">
        <v>700</v>
      </c>
      <c r="C21" s="58" t="s">
        <v>699</v>
      </c>
      <c r="D21" s="59">
        <v>10</v>
      </c>
      <c r="E21" s="62">
        <v>68</v>
      </c>
      <c r="F21" s="62">
        <v>310.17</v>
      </c>
      <c r="G21" s="60">
        <f t="shared" si="0"/>
        <v>378.17</v>
      </c>
      <c r="H21" s="60">
        <f t="shared" si="1"/>
        <v>680</v>
      </c>
      <c r="I21" s="60">
        <f t="shared" si="2"/>
        <v>3101.7</v>
      </c>
      <c r="J21" s="60">
        <f t="shared" si="3"/>
        <v>3781.7</v>
      </c>
      <c r="K21" s="69"/>
      <c r="L21" s="69"/>
      <c r="M21" s="70"/>
      <c r="N21" s="69"/>
      <c r="O21" s="69"/>
      <c r="P21" s="69"/>
      <c r="Q21" s="69"/>
      <c r="R21" s="69"/>
      <c r="S21" s="69"/>
      <c r="T21" s="69"/>
      <c r="U21" s="69"/>
    </row>
    <row r="22" spans="1:21" x14ac:dyDescent="0.2">
      <c r="A22" s="54" t="s">
        <v>23</v>
      </c>
      <c r="B22" s="54" t="s">
        <v>24</v>
      </c>
      <c r="C22" s="54"/>
      <c r="D22" s="55"/>
      <c r="E22" s="63"/>
      <c r="F22" s="63"/>
      <c r="G22" s="54"/>
      <c r="H22" s="54"/>
      <c r="I22" s="54"/>
      <c r="J22" s="56">
        <f>J23+J26+J32+J36+J39+J41+J47+J49+J64+J66</f>
        <v>50179.259999999995</v>
      </c>
      <c r="K22" s="61"/>
      <c r="L22" s="61"/>
      <c r="M22" s="68"/>
      <c r="N22" s="61"/>
      <c r="O22" s="61"/>
      <c r="P22" s="61"/>
      <c r="Q22" s="61"/>
      <c r="R22" s="61"/>
      <c r="S22" s="61"/>
      <c r="T22" s="61"/>
      <c r="U22" s="61"/>
    </row>
    <row r="23" spans="1:21" x14ac:dyDescent="0.2">
      <c r="A23" s="54" t="s">
        <v>25</v>
      </c>
      <c r="B23" s="54" t="s">
        <v>26</v>
      </c>
      <c r="C23" s="54"/>
      <c r="D23" s="55"/>
      <c r="E23" s="63"/>
      <c r="F23" s="63"/>
      <c r="G23" s="54"/>
      <c r="H23" s="54"/>
      <c r="I23" s="54"/>
      <c r="J23" s="56">
        <f>SUM(J24:J25)</f>
        <v>5118.7</v>
      </c>
      <c r="K23" s="61"/>
      <c r="L23" s="61"/>
      <c r="M23" s="68"/>
      <c r="N23" s="61"/>
      <c r="O23" s="61"/>
      <c r="P23" s="61"/>
      <c r="Q23" s="61"/>
      <c r="R23" s="61"/>
      <c r="S23" s="61"/>
      <c r="T23" s="61"/>
      <c r="U23" s="61"/>
    </row>
    <row r="24" spans="1:21" s="51" customFormat="1" ht="25.5" x14ac:dyDescent="0.2">
      <c r="A24" s="57" t="s">
        <v>27</v>
      </c>
      <c r="B24" s="57" t="s">
        <v>888</v>
      </c>
      <c r="C24" s="58" t="s">
        <v>699</v>
      </c>
      <c r="D24" s="59">
        <v>661.37</v>
      </c>
      <c r="E24" s="62">
        <v>3.32</v>
      </c>
      <c r="F24" s="62">
        <v>1.57</v>
      </c>
      <c r="G24" s="60">
        <f>E24+F24</f>
        <v>4.8899999999999997</v>
      </c>
      <c r="H24" s="60">
        <f>TRUNC(D24 * E24, 2)</f>
        <v>2195.7399999999998</v>
      </c>
      <c r="I24" s="60">
        <f>J24 - H24</f>
        <v>1038.3500000000004</v>
      </c>
      <c r="J24" s="60">
        <f>TRUNC(D24 * G24, 2)</f>
        <v>3234.09</v>
      </c>
      <c r="K24" s="69"/>
      <c r="L24" s="69"/>
      <c r="M24" s="70"/>
      <c r="N24" s="69"/>
      <c r="O24" s="69"/>
      <c r="P24" s="69"/>
      <c r="Q24" s="69"/>
      <c r="R24" s="69"/>
      <c r="S24" s="69"/>
      <c r="T24" s="69"/>
      <c r="U24" s="69"/>
    </row>
    <row r="25" spans="1:21" s="51" customFormat="1" ht="25.5" x14ac:dyDescent="0.2">
      <c r="A25" s="57" t="s">
        <v>29</v>
      </c>
      <c r="B25" s="57" t="s">
        <v>887</v>
      </c>
      <c r="C25" s="58" t="s">
        <v>699</v>
      </c>
      <c r="D25" s="59">
        <v>634.54999999999995</v>
      </c>
      <c r="E25" s="62">
        <v>2.02</v>
      </c>
      <c r="F25" s="62">
        <v>0.95</v>
      </c>
      <c r="G25" s="60">
        <f>E25+F25</f>
        <v>2.9699999999999998</v>
      </c>
      <c r="H25" s="60">
        <f>TRUNC(D25 * E25, 2)</f>
        <v>1281.79</v>
      </c>
      <c r="I25" s="60">
        <f>J25 - H25</f>
        <v>602.81999999999994</v>
      </c>
      <c r="J25" s="60">
        <f>TRUNC(D25 * G25, 2)</f>
        <v>1884.61</v>
      </c>
      <c r="K25" s="69"/>
      <c r="L25" s="69"/>
      <c r="M25" s="70"/>
      <c r="N25" s="69"/>
      <c r="O25" s="69"/>
      <c r="P25" s="69"/>
      <c r="Q25" s="69"/>
      <c r="R25" s="69"/>
      <c r="S25" s="69"/>
      <c r="T25" s="69"/>
      <c r="U25" s="69"/>
    </row>
    <row r="26" spans="1:21" x14ac:dyDescent="0.2">
      <c r="A26" s="54" t="s">
        <v>30</v>
      </c>
      <c r="B26" s="54" t="s">
        <v>31</v>
      </c>
      <c r="C26" s="54"/>
      <c r="D26" s="55"/>
      <c r="E26" s="63"/>
      <c r="F26" s="63"/>
      <c r="G26" s="54"/>
      <c r="H26" s="54"/>
      <c r="I26" s="54"/>
      <c r="J26" s="56">
        <f>SUM(J27:J31)</f>
        <v>8571.26</v>
      </c>
      <c r="K26" s="61"/>
      <c r="L26" s="61"/>
      <c r="M26" s="68"/>
      <c r="N26" s="61"/>
      <c r="O26" s="61"/>
      <c r="P26" s="61"/>
      <c r="Q26" s="61"/>
      <c r="R26" s="61"/>
      <c r="S26" s="61"/>
      <c r="T26" s="61"/>
      <c r="U26" s="61"/>
    </row>
    <row r="27" spans="1:21" s="51" customFormat="1" ht="25.5" x14ac:dyDescent="0.2">
      <c r="A27" s="57" t="s">
        <v>32</v>
      </c>
      <c r="B27" s="57" t="s">
        <v>889</v>
      </c>
      <c r="C27" s="58" t="s">
        <v>699</v>
      </c>
      <c r="D27" s="59">
        <v>498</v>
      </c>
      <c r="E27" s="62">
        <v>7.87</v>
      </c>
      <c r="F27" s="62">
        <v>4.04</v>
      </c>
      <c r="G27" s="60">
        <f>E27+F27</f>
        <v>11.91</v>
      </c>
      <c r="H27" s="60">
        <f>TRUNC(D27 * E27, 2)</f>
        <v>3919.26</v>
      </c>
      <c r="I27" s="60">
        <f>J27 - H27</f>
        <v>2011.92</v>
      </c>
      <c r="J27" s="60">
        <f>TRUNC(D27 * G27, 2)</f>
        <v>5931.18</v>
      </c>
      <c r="K27" s="69"/>
      <c r="L27" s="69"/>
      <c r="M27" s="70"/>
      <c r="N27" s="69"/>
      <c r="O27" s="69"/>
      <c r="P27" s="69"/>
      <c r="Q27" s="69"/>
      <c r="R27" s="69"/>
      <c r="S27" s="69"/>
      <c r="T27" s="69"/>
      <c r="U27" s="69"/>
    </row>
    <row r="28" spans="1:21" s="51" customFormat="1" ht="25.5" x14ac:dyDescent="0.2">
      <c r="A28" s="57" t="s">
        <v>33</v>
      </c>
      <c r="B28" s="57" t="s">
        <v>890</v>
      </c>
      <c r="C28" s="58" t="s">
        <v>34</v>
      </c>
      <c r="D28" s="59">
        <v>177.45</v>
      </c>
      <c r="E28" s="62">
        <v>1.77</v>
      </c>
      <c r="F28" s="62">
        <v>0.83</v>
      </c>
      <c r="G28" s="60">
        <f>E28+F28</f>
        <v>2.6</v>
      </c>
      <c r="H28" s="60">
        <f>TRUNC(D28 * E28, 2)</f>
        <v>314.08</v>
      </c>
      <c r="I28" s="60">
        <f>J28 - H28</f>
        <v>147.29000000000002</v>
      </c>
      <c r="J28" s="60">
        <f>TRUNC(D28 * G28, 2)</f>
        <v>461.37</v>
      </c>
      <c r="K28" s="69"/>
      <c r="L28" s="69"/>
      <c r="M28" s="70"/>
      <c r="N28" s="69"/>
      <c r="O28" s="69"/>
      <c r="P28" s="69"/>
      <c r="Q28" s="69"/>
      <c r="R28" s="69"/>
      <c r="S28" s="69"/>
      <c r="T28" s="69"/>
      <c r="U28" s="69"/>
    </row>
    <row r="29" spans="1:21" s="51" customFormat="1" ht="25.5" x14ac:dyDescent="0.2">
      <c r="A29" s="57" t="s">
        <v>35</v>
      </c>
      <c r="B29" s="57" t="s">
        <v>891</v>
      </c>
      <c r="C29" s="58" t="s">
        <v>699</v>
      </c>
      <c r="D29" s="59">
        <v>498</v>
      </c>
      <c r="E29" s="62">
        <v>2.25</v>
      </c>
      <c r="F29" s="62">
        <v>1.05</v>
      </c>
      <c r="G29" s="60">
        <f>E29+F29</f>
        <v>3.3</v>
      </c>
      <c r="H29" s="60">
        <f>TRUNC(D29 * E29, 2)</f>
        <v>1120.5</v>
      </c>
      <c r="I29" s="60">
        <f>J29 - H29</f>
        <v>522.90000000000009</v>
      </c>
      <c r="J29" s="60">
        <f>TRUNC(D29 * G29, 2)</f>
        <v>1643.4</v>
      </c>
      <c r="K29" s="69"/>
      <c r="L29" s="69"/>
      <c r="M29" s="70"/>
      <c r="N29" s="69"/>
      <c r="O29" s="69"/>
      <c r="P29" s="69"/>
      <c r="Q29" s="69"/>
      <c r="R29" s="69"/>
      <c r="S29" s="69"/>
      <c r="T29" s="69"/>
      <c r="U29" s="69"/>
    </row>
    <row r="30" spans="1:21" s="51" customFormat="1" ht="25.5" x14ac:dyDescent="0.2">
      <c r="A30" s="57" t="s">
        <v>37</v>
      </c>
      <c r="B30" s="57" t="s">
        <v>38</v>
      </c>
      <c r="C30" s="58" t="s">
        <v>701</v>
      </c>
      <c r="D30" s="59">
        <v>2.73</v>
      </c>
      <c r="E30" s="62">
        <v>163.77000000000001</v>
      </c>
      <c r="F30" s="62">
        <v>0.06</v>
      </c>
      <c r="G30" s="60">
        <f>E30+F30</f>
        <v>163.83000000000001</v>
      </c>
      <c r="H30" s="60">
        <f>TRUNC(D30 * E30, 2)</f>
        <v>447.09</v>
      </c>
      <c r="I30" s="60">
        <f>J30 - H30</f>
        <v>0.16000000000002501</v>
      </c>
      <c r="J30" s="60">
        <f>TRUNC(D30 * G30, 2)</f>
        <v>447.25</v>
      </c>
      <c r="K30" s="69"/>
      <c r="L30" s="69"/>
      <c r="M30" s="70"/>
      <c r="N30" s="69"/>
      <c r="O30" s="69"/>
      <c r="P30" s="69"/>
      <c r="Q30" s="69"/>
      <c r="R30" s="69"/>
      <c r="S30" s="69"/>
      <c r="T30" s="69"/>
      <c r="U30" s="69"/>
    </row>
    <row r="31" spans="1:21" s="51" customFormat="1" ht="25.5" x14ac:dyDescent="0.2">
      <c r="A31" s="57" t="s">
        <v>39</v>
      </c>
      <c r="B31" s="57" t="s">
        <v>40</v>
      </c>
      <c r="C31" s="58" t="s">
        <v>702</v>
      </c>
      <c r="D31" s="59">
        <v>14</v>
      </c>
      <c r="E31" s="62">
        <v>6.29</v>
      </c>
      <c r="F31" s="62">
        <v>0</v>
      </c>
      <c r="G31" s="60">
        <f>E31+F31</f>
        <v>6.29</v>
      </c>
      <c r="H31" s="60">
        <f>TRUNC(D31 * E31, 2)</f>
        <v>88.06</v>
      </c>
      <c r="I31" s="60">
        <f>J31 - H31</f>
        <v>0</v>
      </c>
      <c r="J31" s="60">
        <f>TRUNC(D31 * G31, 2)</f>
        <v>88.06</v>
      </c>
      <c r="K31" s="69"/>
      <c r="L31" s="69"/>
      <c r="M31" s="70"/>
      <c r="N31" s="69"/>
      <c r="O31" s="69"/>
      <c r="P31" s="69"/>
      <c r="Q31" s="69"/>
      <c r="R31" s="69"/>
      <c r="S31" s="69"/>
      <c r="T31" s="69"/>
      <c r="U31" s="69"/>
    </row>
    <row r="32" spans="1:21" x14ac:dyDescent="0.2">
      <c r="A32" s="54" t="s">
        <v>41</v>
      </c>
      <c r="B32" s="54" t="s">
        <v>42</v>
      </c>
      <c r="C32" s="54"/>
      <c r="D32" s="55"/>
      <c r="E32" s="63"/>
      <c r="F32" s="63"/>
      <c r="G32" s="54"/>
      <c r="H32" s="54"/>
      <c r="I32" s="54"/>
      <c r="J32" s="56">
        <f>SUM(J33:J35)</f>
        <v>1294.81</v>
      </c>
      <c r="K32" s="61"/>
      <c r="L32" s="61"/>
      <c r="M32" s="68"/>
      <c r="N32" s="61"/>
      <c r="O32" s="61"/>
      <c r="P32" s="61"/>
      <c r="Q32" s="61"/>
      <c r="R32" s="61"/>
      <c r="S32" s="61"/>
      <c r="T32" s="61"/>
      <c r="U32" s="61"/>
    </row>
    <row r="33" spans="1:21" s="51" customFormat="1" ht="25.5" x14ac:dyDescent="0.2">
      <c r="A33" s="57" t="s">
        <v>43</v>
      </c>
      <c r="B33" s="57" t="s">
        <v>44</v>
      </c>
      <c r="C33" s="58" t="s">
        <v>699</v>
      </c>
      <c r="D33" s="59">
        <v>69.16</v>
      </c>
      <c r="E33" s="62">
        <v>5.23</v>
      </c>
      <c r="F33" s="62">
        <v>2.4300000000000002</v>
      </c>
      <c r="G33" s="60">
        <f>E33+F33</f>
        <v>7.66</v>
      </c>
      <c r="H33" s="60">
        <f>TRUNC(D33 * E33, 2)</f>
        <v>361.7</v>
      </c>
      <c r="I33" s="60">
        <f>J33 - H33</f>
        <v>168.06</v>
      </c>
      <c r="J33" s="60">
        <f>TRUNC(D33 * G33, 2)</f>
        <v>529.76</v>
      </c>
      <c r="K33" s="69"/>
      <c r="L33" s="69"/>
      <c r="M33" s="70"/>
      <c r="N33" s="69"/>
      <c r="O33" s="69"/>
      <c r="P33" s="69"/>
      <c r="Q33" s="69"/>
      <c r="R33" s="69"/>
      <c r="S33" s="69"/>
      <c r="T33" s="69"/>
      <c r="U33" s="69"/>
    </row>
    <row r="34" spans="1:21" s="51" customFormat="1" ht="25.5" x14ac:dyDescent="0.2">
      <c r="A34" s="57" t="s">
        <v>45</v>
      </c>
      <c r="B34" s="57" t="s">
        <v>46</v>
      </c>
      <c r="C34" s="58" t="s">
        <v>701</v>
      </c>
      <c r="D34" s="59">
        <v>7.9</v>
      </c>
      <c r="E34" s="62">
        <v>36.29</v>
      </c>
      <c r="F34" s="62">
        <v>18.78</v>
      </c>
      <c r="G34" s="60">
        <f>E34+F34</f>
        <v>55.07</v>
      </c>
      <c r="H34" s="60">
        <f>TRUNC(D34 * E34, 2)</f>
        <v>286.69</v>
      </c>
      <c r="I34" s="60">
        <f>J34 - H34</f>
        <v>148.36000000000001</v>
      </c>
      <c r="J34" s="60">
        <f>TRUNC(D34 * G34, 2)</f>
        <v>435.05</v>
      </c>
      <c r="K34" s="69"/>
      <c r="L34" s="69"/>
      <c r="M34" s="70"/>
      <c r="N34" s="69"/>
      <c r="O34" s="69"/>
      <c r="P34" s="69"/>
      <c r="Q34" s="69"/>
      <c r="R34" s="69"/>
      <c r="S34" s="69"/>
      <c r="T34" s="69"/>
      <c r="U34" s="69"/>
    </row>
    <row r="35" spans="1:21" s="51" customFormat="1" ht="25.5" x14ac:dyDescent="0.2">
      <c r="A35" s="57" t="s">
        <v>47</v>
      </c>
      <c r="B35" s="57" t="s">
        <v>36</v>
      </c>
      <c r="C35" s="58" t="s">
        <v>699</v>
      </c>
      <c r="D35" s="59">
        <v>100</v>
      </c>
      <c r="E35" s="62">
        <v>2.25</v>
      </c>
      <c r="F35" s="62">
        <v>1.05</v>
      </c>
      <c r="G35" s="60">
        <f>E35+F35</f>
        <v>3.3</v>
      </c>
      <c r="H35" s="60">
        <f>TRUNC(D35 * E35, 2)</f>
        <v>225</v>
      </c>
      <c r="I35" s="60">
        <f>J35 - H35</f>
        <v>105</v>
      </c>
      <c r="J35" s="60">
        <f>TRUNC(D35 * G35, 2)</f>
        <v>330</v>
      </c>
      <c r="K35" s="69"/>
      <c r="L35" s="69"/>
      <c r="M35" s="70"/>
      <c r="N35" s="69"/>
      <c r="O35" s="69"/>
      <c r="P35" s="69"/>
      <c r="Q35" s="69"/>
      <c r="R35" s="69"/>
      <c r="S35" s="69"/>
      <c r="T35" s="69"/>
      <c r="U35" s="69"/>
    </row>
    <row r="36" spans="1:21" x14ac:dyDescent="0.2">
      <c r="A36" s="54" t="s">
        <v>49</v>
      </c>
      <c r="B36" s="54" t="s">
        <v>50</v>
      </c>
      <c r="C36" s="54"/>
      <c r="D36" s="55"/>
      <c r="E36" s="63"/>
      <c r="F36" s="63"/>
      <c r="G36" s="54"/>
      <c r="H36" s="54"/>
      <c r="I36" s="54"/>
      <c r="J36" s="56">
        <f>SUM(J37:J38)</f>
        <v>2398.54</v>
      </c>
      <c r="K36" s="61"/>
      <c r="L36" s="61"/>
      <c r="M36" s="71"/>
      <c r="N36" s="61"/>
      <c r="O36" s="61"/>
      <c r="P36" s="61"/>
      <c r="Q36" s="61"/>
      <c r="R36" s="61"/>
      <c r="S36" s="61"/>
      <c r="T36" s="61"/>
      <c r="U36" s="61"/>
    </row>
    <row r="37" spans="1:21" s="51" customFormat="1" x14ac:dyDescent="0.2">
      <c r="A37" s="57" t="s">
        <v>51</v>
      </c>
      <c r="B37" s="57" t="s">
        <v>52</v>
      </c>
      <c r="C37" s="58" t="s">
        <v>21</v>
      </c>
      <c r="D37" s="59">
        <v>86</v>
      </c>
      <c r="E37" s="62">
        <v>10.64</v>
      </c>
      <c r="F37" s="62">
        <v>3.66</v>
      </c>
      <c r="G37" s="60">
        <f>E37+F37</f>
        <v>14.3</v>
      </c>
      <c r="H37" s="60">
        <f>TRUNC(D37 * E37, 2)</f>
        <v>915.04</v>
      </c>
      <c r="I37" s="60">
        <f>J37 - H37</f>
        <v>314.76</v>
      </c>
      <c r="J37" s="60">
        <f>TRUNC(D37 * G37, 2)</f>
        <v>1229.8</v>
      </c>
      <c r="K37" s="69"/>
      <c r="L37" s="69"/>
      <c r="M37" s="72"/>
      <c r="N37" s="69"/>
      <c r="O37" s="69"/>
      <c r="P37" s="69"/>
      <c r="Q37" s="69"/>
      <c r="R37" s="69"/>
      <c r="S37" s="69"/>
      <c r="T37" s="69"/>
      <c r="U37" s="69"/>
    </row>
    <row r="38" spans="1:21" s="51" customFormat="1" x14ac:dyDescent="0.2">
      <c r="A38" s="57" t="s">
        <v>53</v>
      </c>
      <c r="B38" s="57" t="s">
        <v>54</v>
      </c>
      <c r="C38" s="58" t="s">
        <v>21</v>
      </c>
      <c r="D38" s="59">
        <v>6</v>
      </c>
      <c r="E38" s="62">
        <v>135.16</v>
      </c>
      <c r="F38" s="62">
        <v>59.63</v>
      </c>
      <c r="G38" s="60">
        <f>E38+F38</f>
        <v>194.79</v>
      </c>
      <c r="H38" s="60">
        <f>TRUNC(D38 * E38, 2)</f>
        <v>810.96</v>
      </c>
      <c r="I38" s="60">
        <f>J38 - H38</f>
        <v>357.78</v>
      </c>
      <c r="J38" s="60">
        <f>TRUNC(D38 * G38, 2)</f>
        <v>1168.74</v>
      </c>
      <c r="K38" s="69"/>
      <c r="L38" s="69"/>
      <c r="M38" s="70"/>
      <c r="N38" s="69"/>
      <c r="O38" s="69"/>
      <c r="P38" s="69"/>
      <c r="Q38" s="69"/>
      <c r="R38" s="69"/>
      <c r="S38" s="69"/>
      <c r="T38" s="69"/>
      <c r="U38" s="69"/>
    </row>
    <row r="39" spans="1:21" x14ac:dyDescent="0.2">
      <c r="A39" s="54" t="s">
        <v>55</v>
      </c>
      <c r="B39" s="54" t="s">
        <v>56</v>
      </c>
      <c r="C39" s="54"/>
      <c r="D39" s="55"/>
      <c r="E39" s="63"/>
      <c r="F39" s="63"/>
      <c r="G39" s="54"/>
      <c r="H39" s="54"/>
      <c r="I39" s="54"/>
      <c r="J39" s="56">
        <f>J40</f>
        <v>721.43</v>
      </c>
      <c r="K39" s="61"/>
      <c r="L39" s="61"/>
      <c r="M39" s="71"/>
      <c r="N39" s="61"/>
      <c r="O39" s="61"/>
      <c r="P39" s="61"/>
      <c r="Q39" s="61"/>
      <c r="R39" s="61"/>
      <c r="S39" s="61"/>
      <c r="T39" s="61"/>
      <c r="U39" s="61"/>
    </row>
    <row r="40" spans="1:21" s="51" customFormat="1" ht="25.5" x14ac:dyDescent="0.2">
      <c r="A40" s="57" t="s">
        <v>57</v>
      </c>
      <c r="B40" s="57" t="s">
        <v>58</v>
      </c>
      <c r="C40" s="58" t="s">
        <v>701</v>
      </c>
      <c r="D40" s="59">
        <v>2.64</v>
      </c>
      <c r="E40" s="62">
        <v>153.57</v>
      </c>
      <c r="F40" s="62">
        <v>119.7</v>
      </c>
      <c r="G40" s="60">
        <f>E40+F40</f>
        <v>273.27</v>
      </c>
      <c r="H40" s="60">
        <f>TRUNC(D40 * E40, 2)</f>
        <v>405.42</v>
      </c>
      <c r="I40" s="60">
        <f>J40 - H40</f>
        <v>316.00999999999993</v>
      </c>
      <c r="J40" s="60">
        <f>TRUNC(D40 * G40, 2)</f>
        <v>721.43</v>
      </c>
      <c r="K40" s="69"/>
      <c r="L40" s="69"/>
      <c r="M40" s="72"/>
      <c r="N40" s="69"/>
      <c r="O40" s="69"/>
      <c r="P40" s="69"/>
      <c r="Q40" s="69"/>
      <c r="R40" s="69"/>
      <c r="S40" s="69"/>
      <c r="T40" s="69"/>
      <c r="U40" s="69"/>
    </row>
    <row r="41" spans="1:21" x14ac:dyDescent="0.2">
      <c r="A41" s="54" t="s">
        <v>59</v>
      </c>
      <c r="B41" s="54" t="s">
        <v>60</v>
      </c>
      <c r="C41" s="54"/>
      <c r="D41" s="55"/>
      <c r="E41" s="63"/>
      <c r="F41" s="63"/>
      <c r="G41" s="54"/>
      <c r="H41" s="54"/>
      <c r="I41" s="54"/>
      <c r="J41" s="56">
        <f>SUM(J42:J46)</f>
        <v>6874.84</v>
      </c>
      <c r="K41" s="61"/>
      <c r="L41" s="61"/>
      <c r="M41" s="71"/>
      <c r="N41" s="61"/>
      <c r="O41" s="61"/>
      <c r="P41" s="61"/>
      <c r="Q41" s="61"/>
      <c r="R41" s="61"/>
      <c r="S41" s="61"/>
      <c r="T41" s="61"/>
      <c r="U41" s="61"/>
    </row>
    <row r="42" spans="1:21" s="51" customFormat="1" x14ac:dyDescent="0.2">
      <c r="A42" s="57" t="s">
        <v>61</v>
      </c>
      <c r="B42" s="57" t="s">
        <v>62</v>
      </c>
      <c r="C42" s="58" t="s">
        <v>21</v>
      </c>
      <c r="D42" s="59">
        <v>2</v>
      </c>
      <c r="E42" s="62">
        <v>60.7</v>
      </c>
      <c r="F42" s="62">
        <v>156</v>
      </c>
      <c r="G42" s="60">
        <f>E42+F42</f>
        <v>216.7</v>
      </c>
      <c r="H42" s="60">
        <f>TRUNC(D42 * E42, 2)</f>
        <v>121.4</v>
      </c>
      <c r="I42" s="60">
        <f>J42 - H42</f>
        <v>312</v>
      </c>
      <c r="J42" s="60">
        <f>TRUNC(D42 * G42, 2)</f>
        <v>433.4</v>
      </c>
      <c r="K42" s="69"/>
      <c r="L42" s="69"/>
      <c r="M42" s="72"/>
      <c r="N42" s="69"/>
      <c r="O42" s="69"/>
      <c r="P42" s="69"/>
      <c r="Q42" s="69"/>
      <c r="R42" s="69"/>
      <c r="S42" s="69"/>
      <c r="T42" s="69"/>
      <c r="U42" s="69"/>
    </row>
    <row r="43" spans="1:21" s="51" customFormat="1" x14ac:dyDescent="0.2">
      <c r="A43" s="57" t="s">
        <v>63</v>
      </c>
      <c r="B43" s="57" t="s">
        <v>64</v>
      </c>
      <c r="C43" s="58" t="s">
        <v>21</v>
      </c>
      <c r="D43" s="59">
        <v>3</v>
      </c>
      <c r="E43" s="62">
        <v>60.7</v>
      </c>
      <c r="F43" s="62">
        <v>156</v>
      </c>
      <c r="G43" s="60">
        <f>E43+F43</f>
        <v>216.7</v>
      </c>
      <c r="H43" s="60">
        <f>TRUNC(D43 * E43, 2)</f>
        <v>182.1</v>
      </c>
      <c r="I43" s="60">
        <f>J43 - H43</f>
        <v>468</v>
      </c>
      <c r="J43" s="60">
        <f>TRUNC(D43 * G43, 2)</f>
        <v>650.1</v>
      </c>
      <c r="K43" s="69"/>
      <c r="L43" s="69"/>
      <c r="M43" s="70"/>
      <c r="N43" s="69"/>
      <c r="O43" s="69"/>
      <c r="P43" s="69"/>
      <c r="Q43" s="69"/>
      <c r="R43" s="69"/>
      <c r="S43" s="69"/>
      <c r="T43" s="69"/>
      <c r="U43" s="69"/>
    </row>
    <row r="44" spans="1:21" s="51" customFormat="1" x14ac:dyDescent="0.2">
      <c r="A44" s="57" t="s">
        <v>65</v>
      </c>
      <c r="B44" s="57" t="s">
        <v>66</v>
      </c>
      <c r="C44" s="58" t="s">
        <v>21</v>
      </c>
      <c r="D44" s="59">
        <v>5</v>
      </c>
      <c r="E44" s="62">
        <v>60.7</v>
      </c>
      <c r="F44" s="62">
        <v>156</v>
      </c>
      <c r="G44" s="60">
        <f>E44+F44</f>
        <v>216.7</v>
      </c>
      <c r="H44" s="60">
        <f>TRUNC(D44 * E44, 2)</f>
        <v>303.5</v>
      </c>
      <c r="I44" s="60">
        <f>J44 - H44</f>
        <v>780</v>
      </c>
      <c r="J44" s="60">
        <f>TRUNC(D44 * G44, 2)</f>
        <v>1083.5</v>
      </c>
      <c r="K44" s="69"/>
      <c r="L44" s="69"/>
      <c r="M44" s="70"/>
      <c r="N44" s="69"/>
      <c r="O44" s="69"/>
      <c r="P44" s="69"/>
      <c r="Q44" s="69"/>
      <c r="R44" s="69"/>
      <c r="S44" s="69"/>
      <c r="T44" s="69"/>
      <c r="U44" s="69"/>
    </row>
    <row r="45" spans="1:21" s="51" customFormat="1" x14ac:dyDescent="0.2">
      <c r="A45" s="57" t="s">
        <v>67</v>
      </c>
      <c r="B45" s="57" t="s">
        <v>68</v>
      </c>
      <c r="C45" s="58" t="s">
        <v>21</v>
      </c>
      <c r="D45" s="59">
        <v>2</v>
      </c>
      <c r="E45" s="62">
        <v>60.7</v>
      </c>
      <c r="F45" s="62">
        <v>156</v>
      </c>
      <c r="G45" s="60">
        <f>E45+F45</f>
        <v>216.7</v>
      </c>
      <c r="H45" s="60">
        <f>TRUNC(D45 * E45, 2)</f>
        <v>121.4</v>
      </c>
      <c r="I45" s="60">
        <f>J45 - H45</f>
        <v>312</v>
      </c>
      <c r="J45" s="60">
        <f>TRUNC(D45 * G45, 2)</f>
        <v>433.4</v>
      </c>
      <c r="K45" s="69"/>
      <c r="L45" s="69"/>
      <c r="M45" s="70"/>
      <c r="N45" s="69"/>
      <c r="O45" s="69"/>
      <c r="P45" s="69"/>
      <c r="Q45" s="69"/>
      <c r="R45" s="69"/>
      <c r="S45" s="69"/>
      <c r="T45" s="69"/>
      <c r="U45" s="69"/>
    </row>
    <row r="46" spans="1:21" s="51" customFormat="1" ht="25.5" x14ac:dyDescent="0.2">
      <c r="A46" s="57" t="s">
        <v>69</v>
      </c>
      <c r="B46" s="57" t="s">
        <v>70</v>
      </c>
      <c r="C46" s="58" t="s">
        <v>34</v>
      </c>
      <c r="D46" s="59">
        <v>107.75</v>
      </c>
      <c r="E46" s="62">
        <v>36.42</v>
      </c>
      <c r="F46" s="62">
        <v>3.25</v>
      </c>
      <c r="G46" s="60">
        <f>E46+F46</f>
        <v>39.67</v>
      </c>
      <c r="H46" s="60">
        <f>TRUNC(D46 * E46, 2)</f>
        <v>3924.25</v>
      </c>
      <c r="I46" s="60">
        <f>J46 - H46</f>
        <v>350.1899999999996</v>
      </c>
      <c r="J46" s="60">
        <f>TRUNC(D46 * G46, 2)</f>
        <v>4274.4399999999996</v>
      </c>
      <c r="K46" s="69"/>
      <c r="L46" s="69"/>
      <c r="M46" s="70"/>
      <c r="N46" s="69"/>
      <c r="O46" s="69"/>
      <c r="P46" s="69"/>
      <c r="Q46" s="69"/>
      <c r="R46" s="69"/>
      <c r="S46" s="69"/>
      <c r="T46" s="69"/>
      <c r="U46" s="69"/>
    </row>
    <row r="47" spans="1:21" x14ac:dyDescent="0.2">
      <c r="A47" s="54" t="s">
        <v>71</v>
      </c>
      <c r="B47" s="54" t="s">
        <v>72</v>
      </c>
      <c r="C47" s="54"/>
      <c r="D47" s="55"/>
      <c r="E47" s="63"/>
      <c r="F47" s="63"/>
      <c r="G47" s="54"/>
      <c r="H47" s="54"/>
      <c r="I47" s="54"/>
      <c r="J47" s="56">
        <f>J48</f>
        <v>5500</v>
      </c>
      <c r="K47" s="61"/>
      <c r="L47" s="61"/>
      <c r="M47" s="71"/>
      <c r="N47" s="61"/>
      <c r="O47" s="61"/>
      <c r="P47" s="61"/>
      <c r="Q47" s="61"/>
      <c r="R47" s="61"/>
      <c r="S47" s="61"/>
      <c r="T47" s="61"/>
      <c r="U47" s="61"/>
    </row>
    <row r="48" spans="1:21" s="51" customFormat="1" x14ac:dyDescent="0.2">
      <c r="A48" s="57" t="s">
        <v>73</v>
      </c>
      <c r="B48" s="57" t="s">
        <v>74</v>
      </c>
      <c r="C48" s="58" t="s">
        <v>699</v>
      </c>
      <c r="D48" s="59">
        <v>625</v>
      </c>
      <c r="E48" s="62">
        <v>4.28</v>
      </c>
      <c r="F48" s="62">
        <v>4.5199999999999996</v>
      </c>
      <c r="G48" s="60">
        <f>E48+F48</f>
        <v>8.8000000000000007</v>
      </c>
      <c r="H48" s="60">
        <f>TRUNC(D48 * E48, 2)</f>
        <v>2675</v>
      </c>
      <c r="I48" s="60">
        <f>J48 - H48</f>
        <v>2825</v>
      </c>
      <c r="J48" s="60">
        <f>TRUNC(D48 * G48, 2)</f>
        <v>5500</v>
      </c>
      <c r="K48" s="69"/>
      <c r="L48" s="69"/>
      <c r="M48" s="72"/>
      <c r="N48" s="69"/>
      <c r="O48" s="69"/>
      <c r="P48" s="69"/>
      <c r="Q48" s="69"/>
      <c r="R48" s="69"/>
      <c r="S48" s="69"/>
      <c r="T48" s="69"/>
      <c r="U48" s="69"/>
    </row>
    <row r="49" spans="1:21" x14ac:dyDescent="0.2">
      <c r="A49" s="54" t="s">
        <v>75</v>
      </c>
      <c r="B49" s="54" t="s">
        <v>76</v>
      </c>
      <c r="C49" s="54"/>
      <c r="D49" s="55"/>
      <c r="E49" s="64"/>
      <c r="F49" s="64"/>
      <c r="G49" s="54"/>
      <c r="H49" s="54"/>
      <c r="I49" s="54"/>
      <c r="J49" s="56">
        <f>SUM(J50:J63)</f>
        <v>17132.96</v>
      </c>
      <c r="K49" s="61"/>
      <c r="L49" s="61"/>
      <c r="M49" s="71"/>
      <c r="N49" s="61"/>
      <c r="O49" s="61"/>
      <c r="P49" s="61"/>
      <c r="Q49" s="61"/>
      <c r="R49" s="61"/>
      <c r="S49" s="61"/>
      <c r="T49" s="61"/>
      <c r="U49" s="61"/>
    </row>
    <row r="50" spans="1:21" s="51" customFormat="1" ht="25.5" x14ac:dyDescent="0.2">
      <c r="A50" s="57" t="s">
        <v>77</v>
      </c>
      <c r="B50" s="57" t="s">
        <v>78</v>
      </c>
      <c r="C50" s="58" t="s">
        <v>34</v>
      </c>
      <c r="D50" s="59">
        <v>8027</v>
      </c>
      <c r="E50" s="65">
        <v>0.46</v>
      </c>
      <c r="F50" s="65">
        <v>0.21</v>
      </c>
      <c r="G50" s="60">
        <f t="shared" ref="G50:G63" si="4">E50+F50</f>
        <v>0.67</v>
      </c>
      <c r="H50" s="60">
        <f t="shared" ref="H50:H63" si="5">TRUNC(D50 * E50, 2)</f>
        <v>3692.42</v>
      </c>
      <c r="I50" s="60">
        <f t="shared" ref="I50:I63" si="6">J50 - H50</f>
        <v>1685.67</v>
      </c>
      <c r="J50" s="60">
        <f t="shared" ref="J50:J63" si="7">TRUNC(D50 * G50, 2)</f>
        <v>5378.09</v>
      </c>
      <c r="K50" s="69"/>
      <c r="L50" s="69"/>
      <c r="M50" s="72"/>
      <c r="N50" s="69"/>
      <c r="O50" s="69"/>
      <c r="P50" s="69"/>
      <c r="Q50" s="69"/>
      <c r="R50" s="69"/>
      <c r="S50" s="69"/>
      <c r="T50" s="69"/>
      <c r="U50" s="69"/>
    </row>
    <row r="51" spans="1:21" s="51" customFormat="1" ht="25.5" x14ac:dyDescent="0.2">
      <c r="A51" s="57" t="s">
        <v>79</v>
      </c>
      <c r="B51" s="57" t="s">
        <v>80</v>
      </c>
      <c r="C51" s="58" t="s">
        <v>34</v>
      </c>
      <c r="D51" s="59">
        <v>2088</v>
      </c>
      <c r="E51" s="62">
        <v>0.46</v>
      </c>
      <c r="F51" s="62">
        <v>0.21</v>
      </c>
      <c r="G51" s="60">
        <f t="shared" si="4"/>
        <v>0.67</v>
      </c>
      <c r="H51" s="60">
        <f t="shared" si="5"/>
        <v>960.48</v>
      </c>
      <c r="I51" s="60">
        <f t="shared" si="6"/>
        <v>438.48</v>
      </c>
      <c r="J51" s="60">
        <f t="shared" si="7"/>
        <v>1398.96</v>
      </c>
      <c r="K51" s="69"/>
      <c r="L51" s="69"/>
      <c r="M51" s="70"/>
      <c r="N51" s="69"/>
      <c r="O51" s="69"/>
      <c r="P51" s="69"/>
      <c r="Q51" s="69"/>
      <c r="R51" s="69"/>
      <c r="S51" s="69"/>
      <c r="T51" s="69"/>
      <c r="U51" s="69"/>
    </row>
    <row r="52" spans="1:21" s="51" customFormat="1" ht="25.5" x14ac:dyDescent="0.2">
      <c r="A52" s="57" t="s">
        <v>81</v>
      </c>
      <c r="B52" s="57" t="s">
        <v>82</v>
      </c>
      <c r="C52" s="58" t="s">
        <v>34</v>
      </c>
      <c r="D52" s="59">
        <v>2031</v>
      </c>
      <c r="E52" s="62">
        <v>0.46</v>
      </c>
      <c r="F52" s="62">
        <v>0.21</v>
      </c>
      <c r="G52" s="60">
        <f t="shared" si="4"/>
        <v>0.67</v>
      </c>
      <c r="H52" s="60">
        <f t="shared" si="5"/>
        <v>934.26</v>
      </c>
      <c r="I52" s="60">
        <f t="shared" si="6"/>
        <v>426.51</v>
      </c>
      <c r="J52" s="60">
        <f t="shared" si="7"/>
        <v>1360.77</v>
      </c>
      <c r="K52" s="69"/>
      <c r="L52" s="69"/>
      <c r="M52" s="70"/>
      <c r="N52" s="69"/>
      <c r="O52" s="69"/>
      <c r="P52" s="69"/>
      <c r="Q52" s="69"/>
      <c r="R52" s="69"/>
      <c r="S52" s="69"/>
      <c r="T52" s="69"/>
      <c r="U52" s="69"/>
    </row>
    <row r="53" spans="1:21" s="51" customFormat="1" ht="38.25" x14ac:dyDescent="0.2">
      <c r="A53" s="57" t="s">
        <v>83</v>
      </c>
      <c r="B53" s="57" t="s">
        <v>84</v>
      </c>
      <c r="C53" s="58" t="s">
        <v>702</v>
      </c>
      <c r="D53" s="59">
        <v>779</v>
      </c>
      <c r="E53" s="62">
        <v>0.56999999999999995</v>
      </c>
      <c r="F53" s="62">
        <v>0</v>
      </c>
      <c r="G53" s="60">
        <f t="shared" si="4"/>
        <v>0.56999999999999995</v>
      </c>
      <c r="H53" s="60">
        <f t="shared" si="5"/>
        <v>444.03</v>
      </c>
      <c r="I53" s="60">
        <f t="shared" si="6"/>
        <v>0</v>
      </c>
      <c r="J53" s="60">
        <f t="shared" si="7"/>
        <v>444.03</v>
      </c>
      <c r="K53" s="69"/>
      <c r="L53" s="69"/>
      <c r="M53" s="70"/>
      <c r="N53" s="69"/>
      <c r="O53" s="69"/>
      <c r="P53" s="69"/>
      <c r="Q53" s="69"/>
      <c r="R53" s="69"/>
      <c r="S53" s="69"/>
      <c r="T53" s="69"/>
      <c r="U53" s="69"/>
    </row>
    <row r="54" spans="1:21" s="51" customFormat="1" ht="38.25" x14ac:dyDescent="0.2">
      <c r="A54" s="57" t="s">
        <v>85</v>
      </c>
      <c r="B54" s="57" t="s">
        <v>86</v>
      </c>
      <c r="C54" s="58" t="s">
        <v>702</v>
      </c>
      <c r="D54" s="59">
        <v>96</v>
      </c>
      <c r="E54" s="62">
        <v>0.56999999999999995</v>
      </c>
      <c r="F54" s="62">
        <v>0</v>
      </c>
      <c r="G54" s="60">
        <f t="shared" si="4"/>
        <v>0.56999999999999995</v>
      </c>
      <c r="H54" s="60">
        <f t="shared" si="5"/>
        <v>54.72</v>
      </c>
      <c r="I54" s="60">
        <f t="shared" si="6"/>
        <v>0</v>
      </c>
      <c r="J54" s="60">
        <f t="shared" si="7"/>
        <v>54.72</v>
      </c>
      <c r="K54" s="69"/>
      <c r="L54" s="69"/>
      <c r="M54" s="70"/>
      <c r="N54" s="69"/>
      <c r="O54" s="69"/>
      <c r="P54" s="69"/>
      <c r="Q54" s="69"/>
      <c r="R54" s="69"/>
      <c r="S54" s="69"/>
      <c r="T54" s="69"/>
      <c r="U54" s="69"/>
    </row>
    <row r="55" spans="1:21" s="51" customFormat="1" ht="25.5" x14ac:dyDescent="0.2">
      <c r="A55" s="57" t="s">
        <v>87</v>
      </c>
      <c r="B55" s="57" t="s">
        <v>88</v>
      </c>
      <c r="C55" s="58" t="s">
        <v>702</v>
      </c>
      <c r="D55" s="59">
        <v>71</v>
      </c>
      <c r="E55" s="62">
        <v>0.56999999999999995</v>
      </c>
      <c r="F55" s="62">
        <v>0</v>
      </c>
      <c r="G55" s="60">
        <f t="shared" si="4"/>
        <v>0.56999999999999995</v>
      </c>
      <c r="H55" s="60">
        <f t="shared" si="5"/>
        <v>40.47</v>
      </c>
      <c r="I55" s="60">
        <f t="shared" si="6"/>
        <v>0</v>
      </c>
      <c r="J55" s="60">
        <f t="shared" si="7"/>
        <v>40.47</v>
      </c>
      <c r="K55" s="69"/>
      <c r="L55" s="69"/>
      <c r="M55" s="70"/>
      <c r="N55" s="69"/>
      <c r="O55" s="69"/>
      <c r="P55" s="69"/>
      <c r="Q55" s="69"/>
      <c r="R55" s="69"/>
      <c r="S55" s="69"/>
      <c r="T55" s="69"/>
      <c r="U55" s="69"/>
    </row>
    <row r="56" spans="1:21" s="51" customFormat="1" ht="25.5" x14ac:dyDescent="0.2">
      <c r="A56" s="57" t="s">
        <v>89</v>
      </c>
      <c r="B56" s="57" t="s">
        <v>90</v>
      </c>
      <c r="C56" s="58" t="s">
        <v>699</v>
      </c>
      <c r="D56" s="59">
        <v>46.2</v>
      </c>
      <c r="E56" s="62">
        <v>4.72</v>
      </c>
      <c r="F56" s="62">
        <v>0.01</v>
      </c>
      <c r="G56" s="60">
        <f t="shared" si="4"/>
        <v>4.7299999999999995</v>
      </c>
      <c r="H56" s="60">
        <f t="shared" si="5"/>
        <v>218.06</v>
      </c>
      <c r="I56" s="60">
        <f t="shared" si="6"/>
        <v>0.46000000000000796</v>
      </c>
      <c r="J56" s="60">
        <f t="shared" si="7"/>
        <v>218.52</v>
      </c>
      <c r="K56" s="69"/>
      <c r="L56" s="69"/>
      <c r="M56" s="70"/>
      <c r="N56" s="69"/>
      <c r="O56" s="69"/>
      <c r="P56" s="69"/>
      <c r="Q56" s="69"/>
      <c r="R56" s="69"/>
      <c r="S56" s="69"/>
      <c r="T56" s="69"/>
      <c r="U56" s="69"/>
    </row>
    <row r="57" spans="1:21" s="51" customFormat="1" ht="25.5" x14ac:dyDescent="0.2">
      <c r="A57" s="57" t="s">
        <v>91</v>
      </c>
      <c r="B57" s="57" t="s">
        <v>92</v>
      </c>
      <c r="C57" s="58" t="s">
        <v>699</v>
      </c>
      <c r="D57" s="59">
        <v>56.8</v>
      </c>
      <c r="E57" s="62">
        <v>4.72</v>
      </c>
      <c r="F57" s="62">
        <v>0.01</v>
      </c>
      <c r="G57" s="60">
        <f t="shared" si="4"/>
        <v>4.7299999999999995</v>
      </c>
      <c r="H57" s="60">
        <f t="shared" si="5"/>
        <v>268.08999999999997</v>
      </c>
      <c r="I57" s="60">
        <f t="shared" si="6"/>
        <v>0.57000000000005002</v>
      </c>
      <c r="J57" s="60">
        <f t="shared" si="7"/>
        <v>268.66000000000003</v>
      </c>
      <c r="K57" s="69"/>
      <c r="L57" s="69"/>
      <c r="M57" s="70"/>
      <c r="N57" s="69"/>
      <c r="O57" s="69"/>
      <c r="P57" s="69"/>
      <c r="Q57" s="69"/>
      <c r="R57" s="69"/>
      <c r="S57" s="69"/>
      <c r="T57" s="69"/>
      <c r="U57" s="69"/>
    </row>
    <row r="58" spans="1:21" s="51" customFormat="1" ht="25.5" x14ac:dyDescent="0.2">
      <c r="A58" s="57" t="s">
        <v>93</v>
      </c>
      <c r="B58" s="57" t="s">
        <v>94</v>
      </c>
      <c r="C58" s="58" t="s">
        <v>699</v>
      </c>
      <c r="D58" s="59">
        <v>49.5</v>
      </c>
      <c r="E58" s="62">
        <v>4.72</v>
      </c>
      <c r="F58" s="62">
        <v>0.01</v>
      </c>
      <c r="G58" s="60">
        <f t="shared" si="4"/>
        <v>4.7299999999999995</v>
      </c>
      <c r="H58" s="60">
        <f t="shared" si="5"/>
        <v>233.64</v>
      </c>
      <c r="I58" s="60">
        <f t="shared" si="6"/>
        <v>0.49000000000000909</v>
      </c>
      <c r="J58" s="60">
        <f t="shared" si="7"/>
        <v>234.13</v>
      </c>
      <c r="K58" s="69"/>
      <c r="L58" s="69"/>
      <c r="M58" s="70"/>
      <c r="N58" s="69"/>
      <c r="O58" s="69"/>
      <c r="P58" s="69"/>
      <c r="Q58" s="69"/>
      <c r="R58" s="69"/>
      <c r="S58" s="69"/>
      <c r="T58" s="69"/>
      <c r="U58" s="69"/>
    </row>
    <row r="59" spans="1:21" s="51" customFormat="1" ht="38.25" x14ac:dyDescent="0.2">
      <c r="A59" s="57" t="s">
        <v>95</v>
      </c>
      <c r="B59" s="57" t="s">
        <v>703</v>
      </c>
      <c r="C59" s="58" t="s">
        <v>21</v>
      </c>
      <c r="D59" s="59">
        <v>43</v>
      </c>
      <c r="E59" s="62">
        <v>0.89</v>
      </c>
      <c r="F59" s="62">
        <v>0.39</v>
      </c>
      <c r="G59" s="60">
        <f t="shared" si="4"/>
        <v>1.28</v>
      </c>
      <c r="H59" s="60">
        <f t="shared" si="5"/>
        <v>38.270000000000003</v>
      </c>
      <c r="I59" s="60">
        <f t="shared" si="6"/>
        <v>16.769999999999996</v>
      </c>
      <c r="J59" s="60">
        <f t="shared" si="7"/>
        <v>55.04</v>
      </c>
      <c r="K59" s="69"/>
      <c r="L59" s="69"/>
      <c r="M59" s="70"/>
      <c r="N59" s="69"/>
      <c r="O59" s="69"/>
      <c r="P59" s="69"/>
      <c r="Q59" s="69"/>
      <c r="R59" s="69"/>
      <c r="S59" s="69"/>
      <c r="T59" s="69"/>
      <c r="U59" s="69"/>
    </row>
    <row r="60" spans="1:21" s="51" customFormat="1" ht="38.25" x14ac:dyDescent="0.2">
      <c r="A60" s="57" t="s">
        <v>96</v>
      </c>
      <c r="B60" s="57" t="s">
        <v>704</v>
      </c>
      <c r="C60" s="58" t="s">
        <v>21</v>
      </c>
      <c r="D60" s="59">
        <v>102</v>
      </c>
      <c r="E60" s="62">
        <v>0.89</v>
      </c>
      <c r="F60" s="62">
        <v>0.39</v>
      </c>
      <c r="G60" s="60">
        <f t="shared" si="4"/>
        <v>1.28</v>
      </c>
      <c r="H60" s="60">
        <f t="shared" si="5"/>
        <v>90.78</v>
      </c>
      <c r="I60" s="60">
        <f t="shared" si="6"/>
        <v>39.78</v>
      </c>
      <c r="J60" s="60">
        <f t="shared" si="7"/>
        <v>130.56</v>
      </c>
      <c r="K60" s="69"/>
      <c r="L60" s="69"/>
      <c r="M60" s="70"/>
      <c r="N60" s="69"/>
      <c r="O60" s="69"/>
      <c r="P60" s="69"/>
      <c r="Q60" s="69"/>
      <c r="R60" s="69"/>
      <c r="S60" s="69"/>
      <c r="T60" s="69"/>
      <c r="U60" s="69"/>
    </row>
    <row r="61" spans="1:21" s="51" customFormat="1" ht="25.5" x14ac:dyDescent="0.2">
      <c r="A61" s="57" t="s">
        <v>97</v>
      </c>
      <c r="B61" s="57" t="s">
        <v>28</v>
      </c>
      <c r="C61" s="58" t="s">
        <v>699</v>
      </c>
      <c r="D61" s="59">
        <v>22</v>
      </c>
      <c r="E61" s="62">
        <v>3.32</v>
      </c>
      <c r="F61" s="62">
        <v>1.57</v>
      </c>
      <c r="G61" s="60">
        <f t="shared" si="4"/>
        <v>4.8899999999999997</v>
      </c>
      <c r="H61" s="60">
        <f t="shared" si="5"/>
        <v>73.040000000000006</v>
      </c>
      <c r="I61" s="60">
        <f t="shared" si="6"/>
        <v>34.539999999999992</v>
      </c>
      <c r="J61" s="60">
        <f t="shared" si="7"/>
        <v>107.58</v>
      </c>
      <c r="K61" s="69"/>
      <c r="L61" s="69"/>
      <c r="M61" s="70"/>
      <c r="N61" s="69"/>
      <c r="O61" s="69"/>
      <c r="P61" s="69"/>
      <c r="Q61" s="69"/>
      <c r="R61" s="69"/>
      <c r="S61" s="69"/>
      <c r="T61" s="69"/>
      <c r="U61" s="69"/>
    </row>
    <row r="62" spans="1:21" s="51" customFormat="1" ht="25.5" x14ac:dyDescent="0.2">
      <c r="A62" s="57" t="s">
        <v>98</v>
      </c>
      <c r="B62" s="57" t="s">
        <v>99</v>
      </c>
      <c r="C62" s="58" t="s">
        <v>701</v>
      </c>
      <c r="D62" s="59">
        <v>0.121</v>
      </c>
      <c r="E62" s="62">
        <v>179.36</v>
      </c>
      <c r="F62" s="62">
        <v>92.8</v>
      </c>
      <c r="G62" s="60">
        <f t="shared" si="4"/>
        <v>272.16000000000003</v>
      </c>
      <c r="H62" s="60">
        <f t="shared" si="5"/>
        <v>21.7</v>
      </c>
      <c r="I62" s="60">
        <f t="shared" si="6"/>
        <v>11.23</v>
      </c>
      <c r="J62" s="60">
        <f t="shared" si="7"/>
        <v>32.93</v>
      </c>
      <c r="K62" s="69"/>
      <c r="L62" s="69"/>
      <c r="M62" s="70"/>
      <c r="N62" s="69"/>
      <c r="O62" s="69"/>
      <c r="P62" s="69"/>
      <c r="Q62" s="69"/>
      <c r="R62" s="69"/>
      <c r="S62" s="69"/>
      <c r="T62" s="69"/>
      <c r="U62" s="69"/>
    </row>
    <row r="63" spans="1:21" s="51" customFormat="1" ht="25.5" x14ac:dyDescent="0.2">
      <c r="A63" s="57" t="s">
        <v>100</v>
      </c>
      <c r="B63" s="57" t="s">
        <v>101</v>
      </c>
      <c r="C63" s="58" t="s">
        <v>701</v>
      </c>
      <c r="D63" s="59">
        <v>66</v>
      </c>
      <c r="E63" s="62">
        <v>8.76</v>
      </c>
      <c r="F63" s="62">
        <v>103.49</v>
      </c>
      <c r="G63" s="60">
        <f t="shared" si="4"/>
        <v>112.25</v>
      </c>
      <c r="H63" s="60">
        <f t="shared" si="5"/>
        <v>578.16</v>
      </c>
      <c r="I63" s="60">
        <f t="shared" si="6"/>
        <v>6830.34</v>
      </c>
      <c r="J63" s="60">
        <f t="shared" si="7"/>
        <v>7408.5</v>
      </c>
      <c r="K63" s="69"/>
      <c r="L63" s="69"/>
      <c r="M63" s="70"/>
      <c r="N63" s="69"/>
      <c r="O63" s="69"/>
      <c r="P63" s="69"/>
      <c r="Q63" s="69"/>
      <c r="R63" s="69"/>
      <c r="S63" s="69"/>
      <c r="T63" s="69"/>
      <c r="U63" s="69"/>
    </row>
    <row r="64" spans="1:21" x14ac:dyDescent="0.2">
      <c r="A64" s="54" t="s">
        <v>102</v>
      </c>
      <c r="B64" s="54" t="s">
        <v>103</v>
      </c>
      <c r="C64" s="54"/>
      <c r="D64" s="55"/>
      <c r="E64" s="63"/>
      <c r="F64" s="63"/>
      <c r="G64" s="54"/>
      <c r="H64" s="54"/>
      <c r="I64" s="54"/>
      <c r="J64" s="56">
        <f>J65</f>
        <v>750.72</v>
      </c>
      <c r="K64" s="61"/>
      <c r="L64" s="61"/>
      <c r="M64" s="71"/>
      <c r="N64" s="61"/>
      <c r="O64" s="61"/>
      <c r="P64" s="61"/>
      <c r="Q64" s="61"/>
      <c r="R64" s="61"/>
      <c r="S64" s="61"/>
      <c r="T64" s="61"/>
      <c r="U64" s="61"/>
    </row>
    <row r="65" spans="1:21" s="51" customFormat="1" ht="25.5" x14ac:dyDescent="0.2">
      <c r="A65" s="57" t="s">
        <v>104</v>
      </c>
      <c r="B65" s="57" t="s">
        <v>105</v>
      </c>
      <c r="C65" s="58" t="s">
        <v>34</v>
      </c>
      <c r="D65" s="59">
        <v>92</v>
      </c>
      <c r="E65" s="62">
        <v>5.87</v>
      </c>
      <c r="F65" s="62">
        <v>2.29</v>
      </c>
      <c r="G65" s="60">
        <f>E65+F65</f>
        <v>8.16</v>
      </c>
      <c r="H65" s="60">
        <f>TRUNC(D65 * E65, 2)</f>
        <v>540.04</v>
      </c>
      <c r="I65" s="60">
        <f>J65 - H65</f>
        <v>210.68000000000006</v>
      </c>
      <c r="J65" s="60">
        <f>TRUNC(D65 * G65, 2)</f>
        <v>750.72</v>
      </c>
      <c r="K65" s="69"/>
      <c r="L65" s="69"/>
      <c r="M65" s="72"/>
      <c r="N65" s="69"/>
      <c r="O65" s="69"/>
      <c r="P65" s="69"/>
      <c r="Q65" s="69"/>
      <c r="R65" s="69"/>
      <c r="S65" s="69"/>
      <c r="T65" s="69"/>
      <c r="U65" s="69"/>
    </row>
    <row r="66" spans="1:21" x14ac:dyDescent="0.2">
      <c r="A66" s="54" t="s">
        <v>106</v>
      </c>
      <c r="B66" s="54" t="s">
        <v>107</v>
      </c>
      <c r="C66" s="54"/>
      <c r="D66" s="55"/>
      <c r="E66" s="63"/>
      <c r="F66" s="63"/>
      <c r="G66" s="54"/>
      <c r="H66" s="54"/>
      <c r="I66" s="54"/>
      <c r="J66" s="56">
        <f>SUM(J67:J69)</f>
        <v>1816</v>
      </c>
      <c r="K66" s="61"/>
      <c r="L66" s="61"/>
      <c r="M66" s="71"/>
      <c r="N66" s="61"/>
      <c r="O66" s="61"/>
      <c r="P66" s="61"/>
      <c r="Q66" s="61"/>
      <c r="R66" s="61"/>
      <c r="S66" s="61"/>
      <c r="T66" s="61"/>
      <c r="U66" s="61"/>
    </row>
    <row r="67" spans="1:21" s="51" customFormat="1" x14ac:dyDescent="0.2">
      <c r="A67" s="57" t="s">
        <v>108</v>
      </c>
      <c r="B67" s="57" t="s">
        <v>109</v>
      </c>
      <c r="C67" s="58" t="s">
        <v>705</v>
      </c>
      <c r="D67" s="59">
        <v>28</v>
      </c>
      <c r="E67" s="62">
        <v>18.09</v>
      </c>
      <c r="F67" s="62">
        <v>7.44</v>
      </c>
      <c r="G67" s="60">
        <f>E67+F67</f>
        <v>25.53</v>
      </c>
      <c r="H67" s="60">
        <f>TRUNC(D67 * E67, 2)</f>
        <v>506.52</v>
      </c>
      <c r="I67" s="60">
        <f>J67 - H67</f>
        <v>208.32000000000005</v>
      </c>
      <c r="J67" s="60">
        <f>TRUNC(D67 * G67, 2)</f>
        <v>714.84</v>
      </c>
      <c r="K67" s="69"/>
      <c r="L67" s="69"/>
      <c r="M67" s="72"/>
      <c r="N67" s="69"/>
      <c r="O67" s="69"/>
      <c r="P67" s="69"/>
      <c r="Q67" s="69"/>
      <c r="R67" s="69"/>
      <c r="S67" s="69"/>
      <c r="T67" s="69"/>
      <c r="U67" s="69"/>
    </row>
    <row r="68" spans="1:21" s="51" customFormat="1" ht="25.5" x14ac:dyDescent="0.2">
      <c r="A68" s="57" t="s">
        <v>110</v>
      </c>
      <c r="B68" s="57" t="s">
        <v>111</v>
      </c>
      <c r="C68" s="58" t="s">
        <v>699</v>
      </c>
      <c r="D68" s="59">
        <v>65</v>
      </c>
      <c r="E68" s="62">
        <v>4.72</v>
      </c>
      <c r="F68" s="62">
        <v>0.01</v>
      </c>
      <c r="G68" s="60">
        <f>E68+F68</f>
        <v>4.7299999999999995</v>
      </c>
      <c r="H68" s="60">
        <f>TRUNC(D68 * E68, 2)</f>
        <v>306.8</v>
      </c>
      <c r="I68" s="60">
        <f>J68 - H68</f>
        <v>0.64999999999997726</v>
      </c>
      <c r="J68" s="60">
        <f>TRUNC(D68 * G68, 2)</f>
        <v>307.45</v>
      </c>
      <c r="K68" s="69"/>
      <c r="L68" s="69"/>
      <c r="M68" s="70"/>
      <c r="N68" s="69"/>
      <c r="O68" s="69"/>
      <c r="P68" s="69"/>
      <c r="Q68" s="69"/>
      <c r="R68" s="69"/>
      <c r="S68" s="69"/>
      <c r="T68" s="69"/>
      <c r="U68" s="69"/>
    </row>
    <row r="69" spans="1:21" s="51" customFormat="1" x14ac:dyDescent="0.2">
      <c r="A69" s="57" t="s">
        <v>112</v>
      </c>
      <c r="B69" s="57" t="s">
        <v>113</v>
      </c>
      <c r="C69" s="58" t="s">
        <v>699</v>
      </c>
      <c r="D69" s="59">
        <v>415.56</v>
      </c>
      <c r="E69" s="62">
        <v>1.18</v>
      </c>
      <c r="F69" s="62">
        <v>0.73</v>
      </c>
      <c r="G69" s="60">
        <f>E69+F69</f>
        <v>1.91</v>
      </c>
      <c r="H69" s="60">
        <f>TRUNC(D69 * E69, 2)</f>
        <v>490.36</v>
      </c>
      <c r="I69" s="60">
        <f>J69 - H69</f>
        <v>303.35000000000002</v>
      </c>
      <c r="J69" s="60">
        <f>TRUNC(D69 * G69, 2)</f>
        <v>793.71</v>
      </c>
      <c r="K69" s="69"/>
      <c r="L69" s="69"/>
      <c r="M69" s="70"/>
      <c r="N69" s="69"/>
      <c r="O69" s="69"/>
      <c r="P69" s="69"/>
      <c r="Q69" s="69"/>
      <c r="R69" s="69"/>
      <c r="S69" s="69"/>
      <c r="T69" s="69"/>
      <c r="U69" s="69"/>
    </row>
    <row r="70" spans="1:21" x14ac:dyDescent="0.2">
      <c r="A70" s="54" t="s">
        <v>114</v>
      </c>
      <c r="B70" s="54" t="s">
        <v>115</v>
      </c>
      <c r="C70" s="54"/>
      <c r="D70" s="55"/>
      <c r="E70" s="63"/>
      <c r="F70" s="63"/>
      <c r="G70" s="54"/>
      <c r="H70" s="54"/>
      <c r="I70" s="54"/>
      <c r="J70" s="56">
        <f>SUM(J71:J76)</f>
        <v>73037.31</v>
      </c>
      <c r="K70" s="61"/>
      <c r="L70" s="61"/>
      <c r="M70" s="71"/>
      <c r="N70" s="61"/>
      <c r="O70" s="61"/>
      <c r="P70" s="61"/>
      <c r="Q70" s="61"/>
      <c r="R70" s="61"/>
      <c r="S70" s="61"/>
      <c r="T70" s="61"/>
      <c r="U70" s="61"/>
    </row>
    <row r="71" spans="1:21" s="51" customFormat="1" ht="38.25" x14ac:dyDescent="0.2">
      <c r="A71" s="57" t="s">
        <v>116</v>
      </c>
      <c r="B71" s="57" t="s">
        <v>117</v>
      </c>
      <c r="C71" s="58" t="s">
        <v>701</v>
      </c>
      <c r="D71" s="59">
        <v>27.45</v>
      </c>
      <c r="E71" s="62">
        <v>0</v>
      </c>
      <c r="F71" s="62">
        <v>763.62</v>
      </c>
      <c r="G71" s="60">
        <f t="shared" ref="G71:G76" si="8">E71+F71</f>
        <v>763.62</v>
      </c>
      <c r="H71" s="60">
        <f t="shared" ref="H71:H76" si="9">TRUNC(D71 * E71, 2)</f>
        <v>0</v>
      </c>
      <c r="I71" s="60">
        <f t="shared" ref="I71:I76" si="10">J71 - H71</f>
        <v>20961.36</v>
      </c>
      <c r="J71" s="60">
        <f t="shared" ref="J71:J76" si="11">TRUNC(D71 * G71, 2)</f>
        <v>20961.36</v>
      </c>
      <c r="K71" s="69"/>
      <c r="L71" s="69"/>
      <c r="M71" s="72"/>
      <c r="N71" s="69"/>
      <c r="O71" s="69"/>
      <c r="P71" s="69"/>
      <c r="Q71" s="69"/>
      <c r="R71" s="69"/>
      <c r="S71" s="69"/>
      <c r="T71" s="69"/>
      <c r="U71" s="69"/>
    </row>
    <row r="72" spans="1:21" s="51" customFormat="1" ht="38.25" x14ac:dyDescent="0.2">
      <c r="A72" s="57" t="s">
        <v>118</v>
      </c>
      <c r="B72" s="57" t="s">
        <v>119</v>
      </c>
      <c r="C72" s="58" t="s">
        <v>699</v>
      </c>
      <c r="D72" s="59">
        <v>549</v>
      </c>
      <c r="E72" s="62">
        <v>0</v>
      </c>
      <c r="F72" s="62">
        <v>75.11</v>
      </c>
      <c r="G72" s="60">
        <f t="shared" si="8"/>
        <v>75.11</v>
      </c>
      <c r="H72" s="60">
        <f t="shared" si="9"/>
        <v>0</v>
      </c>
      <c r="I72" s="60">
        <f t="shared" si="10"/>
        <v>41235.39</v>
      </c>
      <c r="J72" s="60">
        <f t="shared" si="11"/>
        <v>41235.39</v>
      </c>
      <c r="K72" s="69"/>
      <c r="L72" s="69"/>
      <c r="M72" s="70"/>
      <c r="N72" s="69"/>
      <c r="O72" s="69"/>
      <c r="P72" s="69"/>
      <c r="Q72" s="69"/>
      <c r="R72" s="69"/>
      <c r="S72" s="69"/>
      <c r="T72" s="69"/>
      <c r="U72" s="69"/>
    </row>
    <row r="73" spans="1:21" s="51" customFormat="1" ht="38.25" x14ac:dyDescent="0.2">
      <c r="A73" s="57" t="s">
        <v>120</v>
      </c>
      <c r="B73" s="57" t="s">
        <v>121</v>
      </c>
      <c r="C73" s="58" t="s">
        <v>34</v>
      </c>
      <c r="D73" s="59">
        <v>204.45</v>
      </c>
      <c r="E73" s="62">
        <v>2.39</v>
      </c>
      <c r="F73" s="62">
        <v>13.4</v>
      </c>
      <c r="G73" s="60">
        <f t="shared" si="8"/>
        <v>15.790000000000001</v>
      </c>
      <c r="H73" s="60">
        <f t="shared" si="9"/>
        <v>488.63</v>
      </c>
      <c r="I73" s="60">
        <f t="shared" si="10"/>
        <v>2739.63</v>
      </c>
      <c r="J73" s="60">
        <f t="shared" si="11"/>
        <v>3228.26</v>
      </c>
      <c r="K73" s="69"/>
      <c r="L73" s="69"/>
      <c r="M73" s="70"/>
      <c r="N73" s="69"/>
      <c r="O73" s="69"/>
      <c r="P73" s="69"/>
      <c r="Q73" s="69"/>
      <c r="R73" s="69"/>
      <c r="S73" s="69"/>
      <c r="T73" s="69"/>
      <c r="U73" s="69"/>
    </row>
    <row r="74" spans="1:21" s="51" customFormat="1" x14ac:dyDescent="0.2">
      <c r="A74" s="57" t="s">
        <v>122</v>
      </c>
      <c r="B74" s="57" t="s">
        <v>123</v>
      </c>
      <c r="C74" s="58" t="s">
        <v>34</v>
      </c>
      <c r="D74" s="59">
        <v>20.100000000000001</v>
      </c>
      <c r="E74" s="62">
        <v>19.010000000000002</v>
      </c>
      <c r="F74" s="62">
        <v>118.36</v>
      </c>
      <c r="G74" s="60">
        <f t="shared" si="8"/>
        <v>137.37</v>
      </c>
      <c r="H74" s="60">
        <f t="shared" si="9"/>
        <v>382.1</v>
      </c>
      <c r="I74" s="60">
        <f t="shared" si="10"/>
        <v>2379.0300000000002</v>
      </c>
      <c r="J74" s="60">
        <f t="shared" si="11"/>
        <v>2761.13</v>
      </c>
      <c r="K74" s="69"/>
      <c r="L74" s="69"/>
      <c r="M74" s="70"/>
      <c r="N74" s="69"/>
      <c r="O74" s="69"/>
      <c r="P74" s="69"/>
      <c r="Q74" s="69"/>
      <c r="R74" s="69"/>
      <c r="S74" s="69"/>
      <c r="T74" s="69"/>
      <c r="U74" s="69"/>
    </row>
    <row r="75" spans="1:21" s="51" customFormat="1" ht="51" x14ac:dyDescent="0.2">
      <c r="A75" s="57" t="s">
        <v>124</v>
      </c>
      <c r="B75" s="57" t="s">
        <v>125</v>
      </c>
      <c r="C75" s="58" t="s">
        <v>699</v>
      </c>
      <c r="D75" s="59">
        <v>13.21</v>
      </c>
      <c r="E75" s="62">
        <v>53.99</v>
      </c>
      <c r="F75" s="62">
        <v>162.58000000000001</v>
      </c>
      <c r="G75" s="60">
        <f t="shared" si="8"/>
        <v>216.57000000000002</v>
      </c>
      <c r="H75" s="60">
        <f t="shared" si="9"/>
        <v>713.2</v>
      </c>
      <c r="I75" s="60">
        <f t="shared" si="10"/>
        <v>2147.6800000000003</v>
      </c>
      <c r="J75" s="60">
        <f t="shared" si="11"/>
        <v>2860.88</v>
      </c>
      <c r="K75" s="69"/>
      <c r="L75" s="69"/>
      <c r="M75" s="70"/>
      <c r="N75" s="69"/>
      <c r="O75" s="69"/>
      <c r="P75" s="69"/>
      <c r="Q75" s="69"/>
      <c r="R75" s="69"/>
      <c r="S75" s="69"/>
      <c r="T75" s="69"/>
      <c r="U75" s="69"/>
    </row>
    <row r="76" spans="1:21" s="51" customFormat="1" ht="38.25" x14ac:dyDescent="0.2">
      <c r="A76" s="57" t="s">
        <v>126</v>
      </c>
      <c r="B76" s="57" t="s">
        <v>892</v>
      </c>
      <c r="C76" s="58" t="s">
        <v>701</v>
      </c>
      <c r="D76" s="59">
        <v>2.1800000000000002</v>
      </c>
      <c r="E76" s="62">
        <v>183.23</v>
      </c>
      <c r="F76" s="62">
        <v>729.75</v>
      </c>
      <c r="G76" s="60">
        <f t="shared" si="8"/>
        <v>912.98</v>
      </c>
      <c r="H76" s="60">
        <f t="shared" si="9"/>
        <v>399.44</v>
      </c>
      <c r="I76" s="60">
        <f t="shared" si="10"/>
        <v>1590.85</v>
      </c>
      <c r="J76" s="60">
        <f t="shared" si="11"/>
        <v>1990.29</v>
      </c>
      <c r="K76" s="69"/>
      <c r="L76" s="69"/>
      <c r="M76" s="70"/>
      <c r="N76" s="69"/>
      <c r="O76" s="69"/>
      <c r="P76" s="69"/>
      <c r="Q76" s="69"/>
      <c r="R76" s="69"/>
      <c r="S76" s="69"/>
      <c r="T76" s="69"/>
      <c r="U76" s="69"/>
    </row>
    <row r="77" spans="1:21" x14ac:dyDescent="0.2">
      <c r="A77" s="54" t="s">
        <v>128</v>
      </c>
      <c r="B77" s="54" t="s">
        <v>129</v>
      </c>
      <c r="C77" s="54"/>
      <c r="D77" s="55"/>
      <c r="E77" s="63"/>
      <c r="F77" s="63"/>
      <c r="G77" s="54"/>
      <c r="H77" s="54"/>
      <c r="I77" s="54"/>
      <c r="J77" s="56">
        <f>J78+J88</f>
        <v>99341.38</v>
      </c>
      <c r="K77" s="61"/>
      <c r="L77" s="61"/>
      <c r="M77" s="71"/>
      <c r="N77" s="61"/>
      <c r="O77" s="61"/>
      <c r="P77" s="61"/>
      <c r="Q77" s="61"/>
      <c r="R77" s="61"/>
      <c r="S77" s="61"/>
      <c r="T77" s="61"/>
      <c r="U77" s="61"/>
    </row>
    <row r="78" spans="1:21" x14ac:dyDescent="0.2">
      <c r="A78" s="54" t="s">
        <v>130</v>
      </c>
      <c r="B78" s="54" t="s">
        <v>131</v>
      </c>
      <c r="C78" s="54"/>
      <c r="D78" s="55"/>
      <c r="E78" s="63"/>
      <c r="F78" s="63"/>
      <c r="G78" s="54"/>
      <c r="H78" s="54"/>
      <c r="I78" s="54"/>
      <c r="J78" s="56">
        <f>SUM(J79:J87)</f>
        <v>84145.95</v>
      </c>
      <c r="K78" s="61"/>
      <c r="L78" s="61"/>
      <c r="M78" s="68"/>
      <c r="N78" s="61"/>
      <c r="O78" s="61"/>
      <c r="P78" s="61"/>
      <c r="Q78" s="61"/>
      <c r="R78" s="61"/>
      <c r="S78" s="61"/>
      <c r="T78" s="61"/>
      <c r="U78" s="61"/>
    </row>
    <row r="79" spans="1:21" s="51" customFormat="1" ht="38.25" x14ac:dyDescent="0.2">
      <c r="A79" s="57" t="s">
        <v>132</v>
      </c>
      <c r="B79" s="57" t="s">
        <v>893</v>
      </c>
      <c r="C79" s="58" t="s">
        <v>699</v>
      </c>
      <c r="D79" s="59">
        <v>60.39</v>
      </c>
      <c r="E79" s="62">
        <v>23.23</v>
      </c>
      <c r="F79" s="62">
        <v>44.38</v>
      </c>
      <c r="G79" s="60">
        <f t="shared" ref="G79:G87" si="12">E79+F79</f>
        <v>67.61</v>
      </c>
      <c r="H79" s="60">
        <f t="shared" ref="H79:H87" si="13">TRUNC(D79 * E79, 2)</f>
        <v>1402.85</v>
      </c>
      <c r="I79" s="60">
        <f t="shared" ref="I79:I87" si="14">J79 - H79</f>
        <v>2680.11</v>
      </c>
      <c r="J79" s="60">
        <f t="shared" ref="J79:J87" si="15">TRUNC(D79 * G79, 2)</f>
        <v>4082.96</v>
      </c>
      <c r="K79" s="69"/>
      <c r="L79" s="69"/>
      <c r="M79" s="72"/>
      <c r="N79" s="69"/>
      <c r="O79" s="69"/>
      <c r="P79" s="69"/>
      <c r="Q79" s="69"/>
      <c r="R79" s="69"/>
      <c r="S79" s="69"/>
      <c r="T79" s="69"/>
      <c r="U79" s="69"/>
    </row>
    <row r="80" spans="1:21" s="51" customFormat="1" ht="25.5" x14ac:dyDescent="0.2">
      <c r="A80" s="57" t="s">
        <v>133</v>
      </c>
      <c r="B80" s="57" t="s">
        <v>134</v>
      </c>
      <c r="C80" s="58" t="s">
        <v>699</v>
      </c>
      <c r="D80" s="59">
        <v>196.07</v>
      </c>
      <c r="E80" s="62">
        <v>0.12</v>
      </c>
      <c r="F80" s="62">
        <v>339.79</v>
      </c>
      <c r="G80" s="60">
        <f t="shared" si="12"/>
        <v>339.91</v>
      </c>
      <c r="H80" s="60">
        <f t="shared" si="13"/>
        <v>23.52</v>
      </c>
      <c r="I80" s="60">
        <f t="shared" si="14"/>
        <v>66622.62999999999</v>
      </c>
      <c r="J80" s="60">
        <f t="shared" si="15"/>
        <v>66646.149999999994</v>
      </c>
      <c r="K80" s="69"/>
      <c r="L80" s="69"/>
      <c r="M80" s="70"/>
      <c r="N80" s="69"/>
      <c r="O80" s="69"/>
      <c r="P80" s="69"/>
      <c r="Q80" s="69"/>
      <c r="R80" s="69"/>
      <c r="S80" s="69"/>
      <c r="T80" s="69"/>
      <c r="U80" s="69"/>
    </row>
    <row r="81" spans="1:21" s="51" customFormat="1" ht="25.5" x14ac:dyDescent="0.2">
      <c r="A81" s="57" t="s">
        <v>135</v>
      </c>
      <c r="B81" s="57" t="s">
        <v>136</v>
      </c>
      <c r="C81" s="58" t="s">
        <v>21</v>
      </c>
      <c r="D81" s="59">
        <v>5</v>
      </c>
      <c r="E81" s="62">
        <v>0</v>
      </c>
      <c r="F81" s="62">
        <v>147.66999999999999</v>
      </c>
      <c r="G81" s="60">
        <f t="shared" si="12"/>
        <v>147.66999999999999</v>
      </c>
      <c r="H81" s="60">
        <f t="shared" si="13"/>
        <v>0</v>
      </c>
      <c r="I81" s="60">
        <f t="shared" si="14"/>
        <v>738.35</v>
      </c>
      <c r="J81" s="60">
        <f t="shared" si="15"/>
        <v>738.35</v>
      </c>
      <c r="K81" s="69"/>
      <c r="L81" s="69"/>
      <c r="M81" s="70"/>
      <c r="N81" s="69"/>
      <c r="O81" s="69"/>
      <c r="P81" s="69"/>
      <c r="Q81" s="69"/>
      <c r="R81" s="69"/>
      <c r="S81" s="69"/>
      <c r="T81" s="69"/>
      <c r="U81" s="69"/>
    </row>
    <row r="82" spans="1:21" s="51" customFormat="1" ht="25.5" x14ac:dyDescent="0.2">
      <c r="A82" s="57" t="s">
        <v>137</v>
      </c>
      <c r="B82" s="57" t="s">
        <v>138</v>
      </c>
      <c r="C82" s="58" t="s">
        <v>34</v>
      </c>
      <c r="D82" s="59">
        <v>6</v>
      </c>
      <c r="E82" s="62">
        <v>21.16</v>
      </c>
      <c r="F82" s="62">
        <v>90.8</v>
      </c>
      <c r="G82" s="60">
        <f t="shared" si="12"/>
        <v>111.96</v>
      </c>
      <c r="H82" s="60">
        <f t="shared" si="13"/>
        <v>126.96</v>
      </c>
      <c r="I82" s="60">
        <f t="shared" si="14"/>
        <v>544.79999999999995</v>
      </c>
      <c r="J82" s="60">
        <f t="shared" si="15"/>
        <v>671.76</v>
      </c>
      <c r="K82" s="69"/>
      <c r="L82" s="69"/>
      <c r="M82" s="70"/>
      <c r="N82" s="69"/>
      <c r="O82" s="69"/>
      <c r="P82" s="69"/>
      <c r="Q82" s="69"/>
      <c r="R82" s="69"/>
      <c r="S82" s="69"/>
      <c r="T82" s="69"/>
      <c r="U82" s="69"/>
    </row>
    <row r="83" spans="1:21" s="51" customFormat="1" ht="25.5" x14ac:dyDescent="0.2">
      <c r="A83" s="57" t="s">
        <v>139</v>
      </c>
      <c r="B83" s="57" t="s">
        <v>140</v>
      </c>
      <c r="C83" s="58" t="s">
        <v>34</v>
      </c>
      <c r="D83" s="59">
        <v>6</v>
      </c>
      <c r="E83" s="62">
        <v>21.16</v>
      </c>
      <c r="F83" s="62">
        <v>87.09</v>
      </c>
      <c r="G83" s="60">
        <f t="shared" si="12"/>
        <v>108.25</v>
      </c>
      <c r="H83" s="60">
        <f t="shared" si="13"/>
        <v>126.96</v>
      </c>
      <c r="I83" s="60">
        <f t="shared" si="14"/>
        <v>522.54</v>
      </c>
      <c r="J83" s="60">
        <f t="shared" si="15"/>
        <v>649.5</v>
      </c>
      <c r="K83" s="69"/>
      <c r="L83" s="69"/>
      <c r="M83" s="70"/>
      <c r="N83" s="69"/>
      <c r="O83" s="69"/>
      <c r="P83" s="69"/>
      <c r="Q83" s="69"/>
      <c r="R83" s="69"/>
      <c r="S83" s="69"/>
      <c r="T83" s="69"/>
      <c r="U83" s="69"/>
    </row>
    <row r="84" spans="1:21" s="51" customFormat="1" ht="25.5" x14ac:dyDescent="0.2">
      <c r="A84" s="57" t="s">
        <v>141</v>
      </c>
      <c r="B84" s="57" t="s">
        <v>142</v>
      </c>
      <c r="C84" s="58" t="s">
        <v>34</v>
      </c>
      <c r="D84" s="59">
        <v>1.8</v>
      </c>
      <c r="E84" s="62">
        <v>21.89</v>
      </c>
      <c r="F84" s="62">
        <v>107.73</v>
      </c>
      <c r="G84" s="60">
        <f t="shared" si="12"/>
        <v>129.62</v>
      </c>
      <c r="H84" s="60">
        <f t="shared" si="13"/>
        <v>39.4</v>
      </c>
      <c r="I84" s="60">
        <f t="shared" si="14"/>
        <v>193.91</v>
      </c>
      <c r="J84" s="60">
        <f t="shared" si="15"/>
        <v>233.31</v>
      </c>
      <c r="K84" s="69"/>
      <c r="L84" s="69"/>
      <c r="M84" s="70"/>
      <c r="N84" s="69"/>
      <c r="O84" s="69"/>
      <c r="P84" s="69"/>
      <c r="Q84" s="69"/>
      <c r="R84" s="69"/>
      <c r="S84" s="69"/>
      <c r="T84" s="69"/>
      <c r="U84" s="69"/>
    </row>
    <row r="85" spans="1:21" s="51" customFormat="1" ht="38.25" x14ac:dyDescent="0.2">
      <c r="A85" s="57" t="s">
        <v>143</v>
      </c>
      <c r="B85" s="57" t="s">
        <v>144</v>
      </c>
      <c r="C85" s="58" t="s">
        <v>34</v>
      </c>
      <c r="D85" s="59">
        <v>4.16</v>
      </c>
      <c r="E85" s="62">
        <v>19.98</v>
      </c>
      <c r="F85" s="62">
        <v>119.55</v>
      </c>
      <c r="G85" s="60">
        <f t="shared" si="12"/>
        <v>139.53</v>
      </c>
      <c r="H85" s="60">
        <f t="shared" si="13"/>
        <v>83.11</v>
      </c>
      <c r="I85" s="60">
        <f t="shared" si="14"/>
        <v>497.33000000000004</v>
      </c>
      <c r="J85" s="60">
        <f t="shared" si="15"/>
        <v>580.44000000000005</v>
      </c>
      <c r="K85" s="69"/>
      <c r="L85" s="69"/>
      <c r="M85" s="70"/>
      <c r="N85" s="69"/>
      <c r="O85" s="69"/>
      <c r="P85" s="69"/>
      <c r="Q85" s="69"/>
      <c r="R85" s="69"/>
      <c r="S85" s="69"/>
      <c r="T85" s="69"/>
      <c r="U85" s="69"/>
    </row>
    <row r="86" spans="1:21" s="51" customFormat="1" ht="25.5" x14ac:dyDescent="0.2">
      <c r="A86" s="57" t="s">
        <v>706</v>
      </c>
      <c r="B86" s="57" t="s">
        <v>885</v>
      </c>
      <c r="C86" s="58" t="s">
        <v>34</v>
      </c>
      <c r="D86" s="59">
        <v>38</v>
      </c>
      <c r="E86" s="62">
        <v>20.440000000000001</v>
      </c>
      <c r="F86" s="62">
        <v>203.27</v>
      </c>
      <c r="G86" s="60">
        <f t="shared" si="12"/>
        <v>223.71</v>
      </c>
      <c r="H86" s="60">
        <f t="shared" si="13"/>
        <v>776.72</v>
      </c>
      <c r="I86" s="60">
        <f t="shared" si="14"/>
        <v>7724.2599999999993</v>
      </c>
      <c r="J86" s="60">
        <f t="shared" si="15"/>
        <v>8500.98</v>
      </c>
      <c r="K86" s="69"/>
      <c r="L86" s="69"/>
      <c r="M86" s="70"/>
      <c r="N86" s="69"/>
      <c r="O86" s="69"/>
      <c r="P86" s="69"/>
      <c r="Q86" s="69"/>
      <c r="R86" s="69"/>
      <c r="S86" s="69"/>
      <c r="T86" s="69"/>
      <c r="U86" s="69"/>
    </row>
    <row r="87" spans="1:21" s="51" customFormat="1" ht="25.5" x14ac:dyDescent="0.2">
      <c r="A87" s="57" t="s">
        <v>707</v>
      </c>
      <c r="B87" s="57" t="s">
        <v>886</v>
      </c>
      <c r="C87" s="58" t="s">
        <v>34</v>
      </c>
      <c r="D87" s="59">
        <v>38</v>
      </c>
      <c r="E87" s="62">
        <v>9.24</v>
      </c>
      <c r="F87" s="62">
        <v>44.51</v>
      </c>
      <c r="G87" s="60">
        <f t="shared" si="12"/>
        <v>53.75</v>
      </c>
      <c r="H87" s="60">
        <f t="shared" si="13"/>
        <v>351.12</v>
      </c>
      <c r="I87" s="60">
        <f t="shared" si="14"/>
        <v>1691.38</v>
      </c>
      <c r="J87" s="60">
        <f t="shared" si="15"/>
        <v>2042.5</v>
      </c>
      <c r="K87" s="69"/>
      <c r="L87" s="69"/>
      <c r="M87" s="72"/>
      <c r="N87" s="69"/>
      <c r="O87" s="69"/>
      <c r="P87" s="69"/>
      <c r="Q87" s="69"/>
      <c r="R87" s="69"/>
      <c r="S87" s="69"/>
      <c r="T87" s="69"/>
      <c r="U87" s="69"/>
    </row>
    <row r="88" spans="1:21" x14ac:dyDescent="0.2">
      <c r="A88" s="54" t="s">
        <v>145</v>
      </c>
      <c r="B88" s="54" t="s">
        <v>146</v>
      </c>
      <c r="C88" s="54"/>
      <c r="D88" s="55"/>
      <c r="E88" s="63"/>
      <c r="F88" s="63"/>
      <c r="G88" s="54"/>
      <c r="H88" s="54"/>
      <c r="I88" s="54"/>
      <c r="J88" s="56">
        <f>SUM(J89:J92)</f>
        <v>15195.43</v>
      </c>
      <c r="K88" s="61"/>
      <c r="L88" s="61"/>
      <c r="M88" s="71"/>
      <c r="N88" s="61"/>
      <c r="O88" s="61"/>
      <c r="P88" s="61"/>
      <c r="Q88" s="61"/>
      <c r="R88" s="61"/>
      <c r="S88" s="61"/>
      <c r="T88" s="61"/>
      <c r="U88" s="61"/>
    </row>
    <row r="89" spans="1:21" s="51" customFormat="1" ht="51" x14ac:dyDescent="0.2">
      <c r="A89" s="57" t="s">
        <v>147</v>
      </c>
      <c r="B89" s="57" t="s">
        <v>148</v>
      </c>
      <c r="C89" s="58" t="s">
        <v>699</v>
      </c>
      <c r="D89" s="59">
        <v>236.38</v>
      </c>
      <c r="E89" s="62">
        <v>4.93</v>
      </c>
      <c r="F89" s="62">
        <v>3.89</v>
      </c>
      <c r="G89" s="60">
        <f>E89+F89</f>
        <v>8.82</v>
      </c>
      <c r="H89" s="60">
        <f>TRUNC(D89 * E89, 2)</f>
        <v>1165.3499999999999</v>
      </c>
      <c r="I89" s="60">
        <f>J89 - H89</f>
        <v>919.52</v>
      </c>
      <c r="J89" s="60">
        <f>TRUNC(D89 * G89, 2)</f>
        <v>2084.87</v>
      </c>
      <c r="K89" s="69"/>
      <c r="L89" s="69"/>
      <c r="M89" s="70"/>
      <c r="N89" s="69"/>
      <c r="O89" s="69"/>
      <c r="P89" s="69"/>
      <c r="Q89" s="69"/>
      <c r="R89" s="69"/>
      <c r="S89" s="69"/>
      <c r="T89" s="69"/>
      <c r="U89" s="69"/>
    </row>
    <row r="90" spans="1:21" s="51" customFormat="1" ht="51" x14ac:dyDescent="0.2">
      <c r="A90" s="57" t="s">
        <v>149</v>
      </c>
      <c r="B90" s="57" t="s">
        <v>894</v>
      </c>
      <c r="C90" s="58" t="s">
        <v>699</v>
      </c>
      <c r="D90" s="59">
        <v>236.38</v>
      </c>
      <c r="E90" s="62">
        <v>15.7</v>
      </c>
      <c r="F90" s="62">
        <v>29.38</v>
      </c>
      <c r="G90" s="60">
        <f>E90+F90</f>
        <v>45.08</v>
      </c>
      <c r="H90" s="60">
        <f>TRUNC(D90 * E90, 2)</f>
        <v>3711.16</v>
      </c>
      <c r="I90" s="60">
        <f>J90 - H90</f>
        <v>6944.85</v>
      </c>
      <c r="J90" s="60">
        <f>TRUNC(D90 * G90, 2)</f>
        <v>10656.01</v>
      </c>
      <c r="K90" s="69"/>
      <c r="L90" s="69"/>
      <c r="M90" s="70"/>
      <c r="N90" s="69"/>
      <c r="O90" s="69"/>
      <c r="P90" s="69"/>
      <c r="Q90" s="69"/>
      <c r="R90" s="69"/>
      <c r="S90" s="69"/>
      <c r="T90" s="69"/>
      <c r="U90" s="69"/>
    </row>
    <row r="91" spans="1:21" s="51" customFormat="1" x14ac:dyDescent="0.2">
      <c r="A91" s="57" t="s">
        <v>150</v>
      </c>
      <c r="B91" s="57" t="s">
        <v>151</v>
      </c>
      <c r="C91" s="58" t="s">
        <v>702</v>
      </c>
      <c r="D91" s="59">
        <v>50</v>
      </c>
      <c r="E91" s="62">
        <v>10.08</v>
      </c>
      <c r="F91" s="62">
        <v>5.25</v>
      </c>
      <c r="G91" s="60">
        <f>E91+F91</f>
        <v>15.33</v>
      </c>
      <c r="H91" s="60">
        <f>TRUNC(D91 * E91, 2)</f>
        <v>504</v>
      </c>
      <c r="I91" s="60">
        <f>J91 - H91</f>
        <v>262.5</v>
      </c>
      <c r="J91" s="60">
        <f>TRUNC(D91 * G91, 2)</f>
        <v>766.5</v>
      </c>
      <c r="K91" s="69"/>
      <c r="L91" s="69"/>
      <c r="M91" s="72"/>
      <c r="N91" s="69"/>
      <c r="O91" s="69"/>
      <c r="P91" s="69"/>
      <c r="Q91" s="69"/>
      <c r="R91" s="69"/>
      <c r="S91" s="69"/>
      <c r="T91" s="69"/>
      <c r="U91" s="69"/>
    </row>
    <row r="92" spans="1:21" s="51" customFormat="1" ht="38.25" x14ac:dyDescent="0.2">
      <c r="A92" s="57" t="s">
        <v>708</v>
      </c>
      <c r="B92" s="57" t="s">
        <v>709</v>
      </c>
      <c r="C92" s="58" t="s">
        <v>34</v>
      </c>
      <c r="D92" s="59">
        <v>65</v>
      </c>
      <c r="E92" s="62">
        <v>18.12</v>
      </c>
      <c r="F92" s="62">
        <v>7.85</v>
      </c>
      <c r="G92" s="60">
        <f>E92+F92</f>
        <v>25.97</v>
      </c>
      <c r="H92" s="60">
        <f>TRUNC(D92 * E92, 2)</f>
        <v>1177.8</v>
      </c>
      <c r="I92" s="60">
        <f>J92 - H92</f>
        <v>510.25</v>
      </c>
      <c r="J92" s="60">
        <f>TRUNC(D92 * G92, 2)</f>
        <v>1688.05</v>
      </c>
      <c r="K92" s="69"/>
      <c r="L92" s="69"/>
      <c r="M92" s="70"/>
      <c r="N92" s="69"/>
      <c r="O92" s="69"/>
      <c r="P92" s="69"/>
      <c r="Q92" s="69"/>
      <c r="R92" s="69"/>
      <c r="S92" s="69"/>
      <c r="T92" s="69"/>
      <c r="U92" s="69"/>
    </row>
    <row r="93" spans="1:21" x14ac:dyDescent="0.2">
      <c r="A93" s="54" t="s">
        <v>152</v>
      </c>
      <c r="B93" s="54" t="s">
        <v>153</v>
      </c>
      <c r="C93" s="54"/>
      <c r="D93" s="55"/>
      <c r="E93" s="63"/>
      <c r="F93" s="63"/>
      <c r="G93" s="54"/>
      <c r="H93" s="54"/>
      <c r="I93" s="54"/>
      <c r="J93" s="56">
        <f>SUM(J94:J98)</f>
        <v>47459.25</v>
      </c>
      <c r="K93" s="61"/>
      <c r="L93" s="61"/>
      <c r="M93" s="71"/>
      <c r="N93" s="61"/>
      <c r="O93" s="61"/>
      <c r="P93" s="61"/>
      <c r="Q93" s="61"/>
      <c r="R93" s="61"/>
      <c r="S93" s="61"/>
      <c r="T93" s="61"/>
      <c r="U93" s="61"/>
    </row>
    <row r="94" spans="1:21" s="51" customFormat="1" ht="38.25" x14ac:dyDescent="0.2">
      <c r="A94" s="57" t="s">
        <v>154</v>
      </c>
      <c r="B94" s="57" t="s">
        <v>156</v>
      </c>
      <c r="C94" s="58" t="s">
        <v>699</v>
      </c>
      <c r="D94" s="59">
        <v>17.649999999999999</v>
      </c>
      <c r="E94" s="62">
        <v>2.08</v>
      </c>
      <c r="F94" s="62">
        <v>324.24</v>
      </c>
      <c r="G94" s="60">
        <f>E94+F94</f>
        <v>326.32</v>
      </c>
      <c r="H94" s="60">
        <f>TRUNC(D94 * E94, 2)</f>
        <v>36.71</v>
      </c>
      <c r="I94" s="60">
        <f>J94 - H94</f>
        <v>5722.83</v>
      </c>
      <c r="J94" s="60">
        <f>TRUNC(D94 * G94, 2)</f>
        <v>5759.54</v>
      </c>
      <c r="K94" s="69"/>
      <c r="L94" s="69"/>
      <c r="M94" s="70"/>
      <c r="N94" s="69"/>
      <c r="O94" s="69"/>
      <c r="P94" s="69"/>
      <c r="Q94" s="69"/>
      <c r="R94" s="69"/>
      <c r="S94" s="69"/>
      <c r="T94" s="69"/>
      <c r="U94" s="69"/>
    </row>
    <row r="95" spans="1:21" s="51" customFormat="1" ht="25.5" x14ac:dyDescent="0.2">
      <c r="A95" s="57" t="s">
        <v>155</v>
      </c>
      <c r="B95" s="57" t="s">
        <v>545</v>
      </c>
      <c r="C95" s="58" t="s">
        <v>34</v>
      </c>
      <c r="D95" s="59">
        <v>16.600000000000001</v>
      </c>
      <c r="E95" s="62">
        <v>5.65</v>
      </c>
      <c r="F95" s="62">
        <v>57.44</v>
      </c>
      <c r="G95" s="60">
        <f>E95+F95</f>
        <v>63.089999999999996</v>
      </c>
      <c r="H95" s="60">
        <f>TRUNC(D95 * E95, 2)</f>
        <v>93.79</v>
      </c>
      <c r="I95" s="60">
        <f>J95 - H95</f>
        <v>953.5</v>
      </c>
      <c r="J95" s="60">
        <f>TRUNC(D95 * G95, 2)</f>
        <v>1047.29</v>
      </c>
      <c r="K95" s="69"/>
      <c r="L95" s="69"/>
      <c r="M95" s="70"/>
      <c r="N95" s="69"/>
      <c r="O95" s="69"/>
      <c r="P95" s="69"/>
      <c r="Q95" s="69"/>
      <c r="R95" s="69"/>
      <c r="S95" s="69"/>
      <c r="T95" s="69"/>
      <c r="U95" s="69"/>
    </row>
    <row r="96" spans="1:21" s="51" customFormat="1" ht="25.5" x14ac:dyDescent="0.2">
      <c r="A96" s="57" t="s">
        <v>157</v>
      </c>
      <c r="B96" s="57" t="s">
        <v>895</v>
      </c>
      <c r="C96" s="58" t="s">
        <v>34</v>
      </c>
      <c r="D96" s="59">
        <v>2.5</v>
      </c>
      <c r="E96" s="62">
        <v>20.87</v>
      </c>
      <c r="F96" s="62">
        <v>179.7</v>
      </c>
      <c r="G96" s="60">
        <f>E96+F96</f>
        <v>200.57</v>
      </c>
      <c r="H96" s="60">
        <f>TRUNC(D96 * E96, 2)</f>
        <v>52.17</v>
      </c>
      <c r="I96" s="60">
        <f>J96 - H96</f>
        <v>449.25</v>
      </c>
      <c r="J96" s="60">
        <f>TRUNC(D96 * G96, 2)</f>
        <v>501.42</v>
      </c>
      <c r="K96" s="69"/>
      <c r="L96" s="69"/>
      <c r="M96" s="70"/>
      <c r="N96" s="69"/>
      <c r="O96" s="69"/>
      <c r="P96" s="69"/>
      <c r="Q96" s="69"/>
      <c r="R96" s="69"/>
      <c r="S96" s="69"/>
      <c r="T96" s="69"/>
      <c r="U96" s="69"/>
    </row>
    <row r="97" spans="1:21" s="51" customFormat="1" x14ac:dyDescent="0.2">
      <c r="A97" s="57" t="s">
        <v>159</v>
      </c>
      <c r="B97" s="57" t="s">
        <v>896</v>
      </c>
      <c r="C97" s="58" t="s">
        <v>699</v>
      </c>
      <c r="D97" s="59">
        <v>26.82</v>
      </c>
      <c r="E97" s="62">
        <v>17.100000000000001</v>
      </c>
      <c r="F97" s="62">
        <v>26.86</v>
      </c>
      <c r="G97" s="60">
        <f>E97+F97</f>
        <v>43.96</v>
      </c>
      <c r="H97" s="60">
        <f>TRUNC(D97 * E97, 2)</f>
        <v>458.62</v>
      </c>
      <c r="I97" s="60">
        <f>J97 - H97</f>
        <v>720.38</v>
      </c>
      <c r="J97" s="60">
        <f>TRUNC(D97 * G97, 2)</f>
        <v>1179</v>
      </c>
      <c r="K97" s="69"/>
      <c r="L97" s="69"/>
      <c r="M97" s="72"/>
      <c r="N97" s="69"/>
      <c r="O97" s="69"/>
      <c r="P97" s="69"/>
      <c r="Q97" s="69"/>
      <c r="R97" s="69"/>
      <c r="S97" s="69"/>
      <c r="T97" s="69"/>
      <c r="U97" s="69"/>
    </row>
    <row r="98" spans="1:21" s="51" customFormat="1" ht="38.25" x14ac:dyDescent="0.2">
      <c r="A98" s="57" t="s">
        <v>160</v>
      </c>
      <c r="B98" s="57" t="s">
        <v>710</v>
      </c>
      <c r="C98" s="58" t="s">
        <v>699</v>
      </c>
      <c r="D98" s="59">
        <v>400</v>
      </c>
      <c r="E98" s="62">
        <v>9.66</v>
      </c>
      <c r="F98" s="62">
        <v>87.77</v>
      </c>
      <c r="G98" s="60">
        <f>E98+F98</f>
        <v>97.429999999999993</v>
      </c>
      <c r="H98" s="60">
        <f>TRUNC(D98 * E98, 2)</f>
        <v>3864</v>
      </c>
      <c r="I98" s="60">
        <f>J98 - H98</f>
        <v>35108</v>
      </c>
      <c r="J98" s="60">
        <f>TRUNC(D98 * G98, 2)</f>
        <v>38972</v>
      </c>
      <c r="K98" s="69"/>
      <c r="L98" s="69"/>
      <c r="M98" s="70"/>
      <c r="N98" s="69"/>
      <c r="O98" s="69"/>
      <c r="P98" s="69"/>
      <c r="Q98" s="69"/>
      <c r="R98" s="69"/>
      <c r="S98" s="69"/>
      <c r="T98" s="69"/>
      <c r="U98" s="69"/>
    </row>
    <row r="99" spans="1:21" x14ac:dyDescent="0.2">
      <c r="A99" s="54" t="s">
        <v>162</v>
      </c>
      <c r="B99" s="54" t="s">
        <v>163</v>
      </c>
      <c r="C99" s="54"/>
      <c r="D99" s="55"/>
      <c r="E99" s="63"/>
      <c r="F99" s="63"/>
      <c r="G99" s="54"/>
      <c r="H99" s="54"/>
      <c r="I99" s="54"/>
      <c r="J99" s="56">
        <f>SUM(J100:J102)</f>
        <v>72215.350000000006</v>
      </c>
      <c r="K99" s="61"/>
      <c r="L99" s="61"/>
      <c r="M99" s="71"/>
      <c r="N99" s="61"/>
      <c r="O99" s="61"/>
      <c r="P99" s="61"/>
      <c r="Q99" s="61"/>
      <c r="R99" s="61"/>
      <c r="S99" s="61"/>
      <c r="T99" s="61"/>
      <c r="U99" s="61"/>
    </row>
    <row r="100" spans="1:21" s="51" customFormat="1" ht="63.75" x14ac:dyDescent="0.2">
      <c r="A100" s="57" t="s">
        <v>164</v>
      </c>
      <c r="B100" s="57" t="s">
        <v>165</v>
      </c>
      <c r="C100" s="58" t="s">
        <v>21</v>
      </c>
      <c r="D100" s="59">
        <v>1</v>
      </c>
      <c r="E100" s="62">
        <v>235.79</v>
      </c>
      <c r="F100" s="62">
        <v>1303.73</v>
      </c>
      <c r="G100" s="60">
        <f>E100+F100</f>
        <v>1539.52</v>
      </c>
      <c r="H100" s="60">
        <f>TRUNC(D100 * E100, 2)</f>
        <v>235.79</v>
      </c>
      <c r="I100" s="60">
        <f>J100 - H100</f>
        <v>1303.73</v>
      </c>
      <c r="J100" s="60">
        <f>TRUNC(D100 * G100, 2)</f>
        <v>1539.52</v>
      </c>
      <c r="K100" s="69"/>
      <c r="L100" s="69"/>
      <c r="M100" s="72"/>
      <c r="N100" s="69"/>
      <c r="O100" s="69"/>
      <c r="P100" s="69"/>
      <c r="Q100" s="69"/>
      <c r="R100" s="69"/>
      <c r="S100" s="69"/>
      <c r="T100" s="69"/>
      <c r="U100" s="69"/>
    </row>
    <row r="101" spans="1:21" s="51" customFormat="1" ht="38.25" x14ac:dyDescent="0.2">
      <c r="A101" s="57" t="s">
        <v>166</v>
      </c>
      <c r="B101" s="57" t="s">
        <v>898</v>
      </c>
      <c r="C101" s="58" t="s">
        <v>699</v>
      </c>
      <c r="D101" s="59">
        <v>74.3</v>
      </c>
      <c r="E101" s="62">
        <v>50.29</v>
      </c>
      <c r="F101" s="62">
        <v>755.7</v>
      </c>
      <c r="G101" s="60">
        <f>E101+F101</f>
        <v>805.99</v>
      </c>
      <c r="H101" s="60">
        <f>TRUNC(D101 * E101, 2)</f>
        <v>3736.54</v>
      </c>
      <c r="I101" s="60">
        <f>J101 - H101</f>
        <v>56148.51</v>
      </c>
      <c r="J101" s="60">
        <f>TRUNC(D101 * G101, 2)</f>
        <v>59885.05</v>
      </c>
      <c r="K101" s="69"/>
      <c r="L101" s="69"/>
      <c r="M101" s="72"/>
      <c r="N101" s="69"/>
      <c r="O101" s="69"/>
      <c r="P101" s="69"/>
      <c r="Q101" s="69"/>
      <c r="R101" s="69"/>
      <c r="S101" s="69"/>
      <c r="T101" s="69"/>
      <c r="U101" s="69"/>
    </row>
    <row r="102" spans="1:21" s="51" customFormat="1" ht="25.5" x14ac:dyDescent="0.2">
      <c r="A102" s="57" t="s">
        <v>711</v>
      </c>
      <c r="B102" s="57" t="s">
        <v>897</v>
      </c>
      <c r="C102" s="58" t="s">
        <v>699</v>
      </c>
      <c r="D102" s="59">
        <v>30.4</v>
      </c>
      <c r="E102" s="62">
        <v>51.56</v>
      </c>
      <c r="F102" s="62">
        <v>303.39999999999998</v>
      </c>
      <c r="G102" s="60">
        <f>E102+F102</f>
        <v>354.96</v>
      </c>
      <c r="H102" s="60">
        <f>TRUNC(D102 * E102, 2)</f>
        <v>1567.42</v>
      </c>
      <c r="I102" s="60">
        <f>J102 - H102</f>
        <v>9223.36</v>
      </c>
      <c r="J102" s="60">
        <f>TRUNC(D102 * G102, 2)</f>
        <v>10790.78</v>
      </c>
      <c r="K102" s="69"/>
      <c r="L102" s="69"/>
      <c r="M102" s="70"/>
      <c r="N102" s="69"/>
      <c r="O102" s="69"/>
      <c r="P102" s="69"/>
      <c r="Q102" s="69"/>
      <c r="R102" s="69"/>
      <c r="S102" s="69"/>
      <c r="T102" s="69"/>
      <c r="U102" s="69"/>
    </row>
    <row r="103" spans="1:21" x14ac:dyDescent="0.2">
      <c r="A103" s="54" t="s">
        <v>167</v>
      </c>
      <c r="B103" s="54" t="s">
        <v>168</v>
      </c>
      <c r="C103" s="54"/>
      <c r="D103" s="55"/>
      <c r="E103" s="63"/>
      <c r="F103" s="63"/>
      <c r="G103" s="54"/>
      <c r="H103" s="54"/>
      <c r="I103" s="54"/>
      <c r="J103" s="56">
        <f>J104+J110</f>
        <v>168095.69000000003</v>
      </c>
      <c r="K103" s="61"/>
      <c r="L103" s="61"/>
      <c r="M103" s="71"/>
      <c r="N103" s="61"/>
      <c r="O103" s="61"/>
      <c r="P103" s="61"/>
      <c r="Q103" s="61"/>
      <c r="R103" s="61"/>
      <c r="S103" s="61"/>
      <c r="T103" s="61"/>
      <c r="U103" s="61"/>
    </row>
    <row r="104" spans="1:21" x14ac:dyDescent="0.2">
      <c r="A104" s="54" t="s">
        <v>169</v>
      </c>
      <c r="B104" s="54" t="s">
        <v>170</v>
      </c>
      <c r="C104" s="54"/>
      <c r="D104" s="55"/>
      <c r="E104" s="63"/>
      <c r="F104" s="63"/>
      <c r="G104" s="54"/>
      <c r="H104" s="54"/>
      <c r="I104" s="54"/>
      <c r="J104" s="56">
        <f>SUM(J105:J109)</f>
        <v>149997.18000000002</v>
      </c>
      <c r="K104" s="61"/>
      <c r="L104" s="61"/>
      <c r="M104" s="71"/>
      <c r="N104" s="61"/>
      <c r="O104" s="61"/>
      <c r="P104" s="61"/>
      <c r="Q104" s="61"/>
      <c r="R104" s="61"/>
      <c r="S104" s="61"/>
      <c r="T104" s="61"/>
      <c r="U104" s="61"/>
    </row>
    <row r="105" spans="1:21" s="51" customFormat="1" ht="38.25" x14ac:dyDescent="0.2">
      <c r="A105" s="57" t="s">
        <v>171</v>
      </c>
      <c r="B105" s="57" t="s">
        <v>172</v>
      </c>
      <c r="C105" s="58" t="s">
        <v>173</v>
      </c>
      <c r="D105" s="59">
        <v>5525.38</v>
      </c>
      <c r="E105" s="62">
        <v>2.9</v>
      </c>
      <c r="F105" s="62">
        <v>18.62</v>
      </c>
      <c r="G105" s="60">
        <f>E105+F105</f>
        <v>21.52</v>
      </c>
      <c r="H105" s="60">
        <f>TRUNC(D105 * E105, 2)</f>
        <v>16023.6</v>
      </c>
      <c r="I105" s="60">
        <f>J105 - H105</f>
        <v>102882.56999999999</v>
      </c>
      <c r="J105" s="60">
        <f>TRUNC(D105 * G105, 2)</f>
        <v>118906.17</v>
      </c>
      <c r="K105" s="69"/>
      <c r="L105" s="69"/>
      <c r="M105" s="70"/>
      <c r="N105" s="69"/>
      <c r="O105" s="69"/>
      <c r="P105" s="69"/>
      <c r="Q105" s="69"/>
      <c r="R105" s="69"/>
      <c r="S105" s="69"/>
      <c r="T105" s="69"/>
      <c r="U105" s="69"/>
    </row>
    <row r="106" spans="1:21" s="51" customFormat="1" x14ac:dyDescent="0.2">
      <c r="A106" s="57" t="s">
        <v>174</v>
      </c>
      <c r="B106" s="57" t="s">
        <v>175</v>
      </c>
      <c r="C106" s="58" t="s">
        <v>699</v>
      </c>
      <c r="D106" s="59">
        <v>31.4</v>
      </c>
      <c r="E106" s="62">
        <v>35.96</v>
      </c>
      <c r="F106" s="62">
        <v>339.3</v>
      </c>
      <c r="G106" s="60">
        <f>E106+F106</f>
        <v>375.26</v>
      </c>
      <c r="H106" s="60">
        <f>TRUNC(D106 * E106, 2)</f>
        <v>1129.1400000000001</v>
      </c>
      <c r="I106" s="60">
        <f>J106 - H106</f>
        <v>10654.02</v>
      </c>
      <c r="J106" s="60">
        <f>TRUNC(D106 * G106, 2)</f>
        <v>11783.16</v>
      </c>
      <c r="K106" s="69"/>
      <c r="L106" s="69"/>
      <c r="M106" s="72"/>
      <c r="N106" s="69"/>
      <c r="O106" s="69"/>
      <c r="P106" s="69"/>
      <c r="Q106" s="69"/>
      <c r="R106" s="69"/>
      <c r="S106" s="69"/>
      <c r="T106" s="69"/>
      <c r="U106" s="69"/>
    </row>
    <row r="107" spans="1:21" s="51" customFormat="1" ht="51" x14ac:dyDescent="0.2">
      <c r="A107" s="57" t="s">
        <v>176</v>
      </c>
      <c r="B107" s="57" t="s">
        <v>177</v>
      </c>
      <c r="C107" s="58" t="s">
        <v>34</v>
      </c>
      <c r="D107" s="59">
        <v>29.35</v>
      </c>
      <c r="E107" s="62">
        <v>199.88</v>
      </c>
      <c r="F107" s="62">
        <v>392.36</v>
      </c>
      <c r="G107" s="60">
        <f>E107+F107</f>
        <v>592.24</v>
      </c>
      <c r="H107" s="60">
        <f>TRUNC(D107 * E107, 2)</f>
        <v>5866.47</v>
      </c>
      <c r="I107" s="60">
        <f>J107 - H107</f>
        <v>11515.77</v>
      </c>
      <c r="J107" s="60">
        <f>TRUNC(D107 * G107, 2)</f>
        <v>17382.240000000002</v>
      </c>
      <c r="K107" s="69"/>
      <c r="L107" s="69"/>
      <c r="M107" s="70"/>
      <c r="N107" s="69"/>
      <c r="O107" s="69"/>
      <c r="P107" s="69"/>
      <c r="Q107" s="69"/>
      <c r="R107" s="69"/>
      <c r="S107" s="69"/>
      <c r="T107" s="69"/>
      <c r="U107" s="69"/>
    </row>
    <row r="108" spans="1:21" s="51" customFormat="1" ht="38.25" x14ac:dyDescent="0.2">
      <c r="A108" s="57" t="s">
        <v>178</v>
      </c>
      <c r="B108" s="57" t="s">
        <v>179</v>
      </c>
      <c r="C108" s="58" t="s">
        <v>173</v>
      </c>
      <c r="D108" s="59">
        <v>17.39</v>
      </c>
      <c r="E108" s="62">
        <v>1.1399999999999999</v>
      </c>
      <c r="F108" s="62">
        <v>12.7</v>
      </c>
      <c r="G108" s="60">
        <f>E108+F108</f>
        <v>13.84</v>
      </c>
      <c r="H108" s="60">
        <f>TRUNC(D108 * E108, 2)</f>
        <v>19.82</v>
      </c>
      <c r="I108" s="60">
        <f>J108 - H108</f>
        <v>220.85</v>
      </c>
      <c r="J108" s="60">
        <f>TRUNC(D108 * G108, 2)</f>
        <v>240.67</v>
      </c>
      <c r="K108" s="69"/>
      <c r="L108" s="69"/>
      <c r="M108" s="72"/>
      <c r="N108" s="69"/>
      <c r="O108" s="69"/>
      <c r="P108" s="69"/>
      <c r="Q108" s="69"/>
      <c r="R108" s="69"/>
      <c r="S108" s="69"/>
      <c r="T108" s="69"/>
      <c r="U108" s="69"/>
    </row>
    <row r="109" spans="1:21" s="51" customFormat="1" ht="25.5" x14ac:dyDescent="0.2">
      <c r="A109" s="57" t="s">
        <v>712</v>
      </c>
      <c r="B109" s="57" t="s">
        <v>713</v>
      </c>
      <c r="C109" s="58" t="s">
        <v>702</v>
      </c>
      <c r="D109" s="59">
        <v>2</v>
      </c>
      <c r="E109" s="62">
        <v>8.01</v>
      </c>
      <c r="F109" s="62">
        <v>834.46</v>
      </c>
      <c r="G109" s="60">
        <f>E109+F109</f>
        <v>842.47</v>
      </c>
      <c r="H109" s="60">
        <f>TRUNC(D109 * E109, 2)</f>
        <v>16.02</v>
      </c>
      <c r="I109" s="60">
        <f>J109 - H109</f>
        <v>1668.92</v>
      </c>
      <c r="J109" s="60">
        <f>TRUNC(D109 * G109, 2)</f>
        <v>1684.94</v>
      </c>
      <c r="K109" s="69"/>
      <c r="L109" s="69"/>
      <c r="M109" s="72"/>
      <c r="N109" s="69"/>
      <c r="O109" s="69"/>
      <c r="P109" s="69"/>
      <c r="Q109" s="69"/>
      <c r="R109" s="69"/>
      <c r="S109" s="69"/>
      <c r="T109" s="69"/>
      <c r="U109" s="69"/>
    </row>
    <row r="110" spans="1:21" x14ac:dyDescent="0.2">
      <c r="A110" s="54" t="s">
        <v>180</v>
      </c>
      <c r="B110" s="54" t="s">
        <v>181</v>
      </c>
      <c r="C110" s="54"/>
      <c r="D110" s="55"/>
      <c r="E110" s="63"/>
      <c r="F110" s="63"/>
      <c r="G110" s="54"/>
      <c r="H110" s="54"/>
      <c r="I110" s="54"/>
      <c r="J110" s="56">
        <f>J111</f>
        <v>18098.509999999998</v>
      </c>
      <c r="K110" s="61"/>
      <c r="L110" s="61"/>
      <c r="M110" s="71"/>
      <c r="N110" s="61"/>
      <c r="O110" s="61"/>
      <c r="P110" s="61"/>
      <c r="Q110" s="61"/>
      <c r="R110" s="61"/>
      <c r="S110" s="61"/>
      <c r="T110" s="61"/>
      <c r="U110" s="61"/>
    </row>
    <row r="111" spans="1:21" s="51" customFormat="1" ht="51" x14ac:dyDescent="0.2">
      <c r="A111" s="57" t="s">
        <v>182</v>
      </c>
      <c r="B111" s="57" t="s">
        <v>183</v>
      </c>
      <c r="C111" s="58" t="s">
        <v>173</v>
      </c>
      <c r="D111" s="59">
        <v>712.54</v>
      </c>
      <c r="E111" s="62">
        <v>2.2799999999999998</v>
      </c>
      <c r="F111" s="62">
        <v>23.12</v>
      </c>
      <c r="G111" s="60">
        <f>E111+F111</f>
        <v>25.400000000000002</v>
      </c>
      <c r="H111" s="60">
        <f>TRUNC(D111 * E111, 2)</f>
        <v>1624.59</v>
      </c>
      <c r="I111" s="60">
        <f>J111 - H111</f>
        <v>16473.919999999998</v>
      </c>
      <c r="J111" s="60">
        <f>TRUNC(D111 * G111, 2)</f>
        <v>18098.509999999998</v>
      </c>
      <c r="K111" s="69"/>
      <c r="L111" s="69"/>
      <c r="M111" s="70"/>
      <c r="N111" s="69"/>
      <c r="O111" s="69"/>
      <c r="P111" s="69"/>
      <c r="Q111" s="69"/>
      <c r="R111" s="69"/>
      <c r="S111" s="69"/>
      <c r="T111" s="69"/>
      <c r="U111" s="69"/>
    </row>
    <row r="112" spans="1:21" x14ac:dyDescent="0.2">
      <c r="A112" s="54" t="s">
        <v>184</v>
      </c>
      <c r="B112" s="54" t="s">
        <v>185</v>
      </c>
      <c r="C112" s="54"/>
      <c r="D112" s="55"/>
      <c r="E112" s="63"/>
      <c r="F112" s="63"/>
      <c r="G112" s="54"/>
      <c r="H112" s="54"/>
      <c r="I112" s="54"/>
      <c r="J112" s="56">
        <f>J113+J133+J205+J246+J290</f>
        <v>260546.31</v>
      </c>
      <c r="K112" s="61"/>
      <c r="L112" s="61"/>
      <c r="M112" s="71"/>
      <c r="N112" s="61"/>
      <c r="O112" s="61"/>
      <c r="P112" s="61"/>
      <c r="Q112" s="61"/>
      <c r="R112" s="61"/>
      <c r="S112" s="61"/>
      <c r="T112" s="61"/>
      <c r="U112" s="61"/>
    </row>
    <row r="113" spans="1:21" x14ac:dyDescent="0.2">
      <c r="A113" s="54" t="s">
        <v>186</v>
      </c>
      <c r="B113" s="54" t="s">
        <v>187</v>
      </c>
      <c r="C113" s="54"/>
      <c r="D113" s="55"/>
      <c r="E113" s="63"/>
      <c r="F113" s="63"/>
      <c r="G113" s="54"/>
      <c r="H113" s="54"/>
      <c r="I113" s="54"/>
      <c r="J113" s="56">
        <f>SUM(J114:J132)</f>
        <v>15047.61</v>
      </c>
      <c r="K113" s="61"/>
      <c r="L113" s="61"/>
      <c r="M113" s="71"/>
      <c r="N113" s="61"/>
      <c r="O113" s="61"/>
      <c r="P113" s="61"/>
      <c r="Q113" s="61"/>
      <c r="R113" s="61"/>
      <c r="S113" s="61"/>
      <c r="T113" s="61"/>
      <c r="U113" s="61"/>
    </row>
    <row r="114" spans="1:21" s="51" customFormat="1" ht="25.5" x14ac:dyDescent="0.2">
      <c r="A114" s="57" t="s">
        <v>188</v>
      </c>
      <c r="B114" s="57" t="s">
        <v>189</v>
      </c>
      <c r="C114" s="58" t="s">
        <v>21</v>
      </c>
      <c r="D114" s="59">
        <v>2</v>
      </c>
      <c r="E114" s="62">
        <v>4.38</v>
      </c>
      <c r="F114" s="62">
        <v>8.2799999999999994</v>
      </c>
      <c r="G114" s="60">
        <f t="shared" ref="G114:G132" si="16">E114+F114</f>
        <v>12.66</v>
      </c>
      <c r="H114" s="60">
        <f t="shared" ref="H114:H132" si="17">TRUNC(D114 * E114, 2)</f>
        <v>8.76</v>
      </c>
      <c r="I114" s="60">
        <f t="shared" ref="I114:I132" si="18">J114 - H114</f>
        <v>16.560000000000002</v>
      </c>
      <c r="J114" s="60">
        <f t="shared" ref="J114:J132" si="19">TRUNC(D114 * G114, 2)</f>
        <v>25.32</v>
      </c>
      <c r="K114" s="69"/>
      <c r="L114" s="69"/>
      <c r="M114" s="70"/>
      <c r="N114" s="69"/>
      <c r="O114" s="69"/>
      <c r="P114" s="69"/>
      <c r="Q114" s="69"/>
      <c r="R114" s="69"/>
      <c r="S114" s="69"/>
      <c r="T114" s="69"/>
      <c r="U114" s="69"/>
    </row>
    <row r="115" spans="1:21" s="51" customFormat="1" x14ac:dyDescent="0.2">
      <c r="A115" s="57" t="s">
        <v>190</v>
      </c>
      <c r="B115" s="57" t="s">
        <v>191</v>
      </c>
      <c r="C115" s="58" t="s">
        <v>714</v>
      </c>
      <c r="D115" s="59">
        <v>1</v>
      </c>
      <c r="E115" s="62">
        <v>48.03</v>
      </c>
      <c r="F115" s="62">
        <v>66.260000000000005</v>
      </c>
      <c r="G115" s="60">
        <f t="shared" si="16"/>
        <v>114.29</v>
      </c>
      <c r="H115" s="60">
        <f t="shared" si="17"/>
        <v>48.03</v>
      </c>
      <c r="I115" s="60">
        <f t="shared" si="18"/>
        <v>66.260000000000005</v>
      </c>
      <c r="J115" s="60">
        <f t="shared" si="19"/>
        <v>114.29</v>
      </c>
      <c r="K115" s="69"/>
      <c r="L115" s="69"/>
      <c r="M115" s="70"/>
      <c r="N115" s="69"/>
      <c r="O115" s="69"/>
      <c r="P115" s="69"/>
      <c r="Q115" s="69"/>
      <c r="R115" s="69"/>
      <c r="S115" s="69"/>
      <c r="T115" s="69"/>
      <c r="U115" s="69"/>
    </row>
    <row r="116" spans="1:21" s="51" customFormat="1" x14ac:dyDescent="0.2">
      <c r="A116" s="57" t="s">
        <v>192</v>
      </c>
      <c r="B116" s="57" t="s">
        <v>193</v>
      </c>
      <c r="C116" s="58" t="s">
        <v>714</v>
      </c>
      <c r="D116" s="59">
        <v>1</v>
      </c>
      <c r="E116" s="62">
        <v>26.87</v>
      </c>
      <c r="F116" s="62">
        <v>38.200000000000003</v>
      </c>
      <c r="G116" s="60">
        <f t="shared" si="16"/>
        <v>65.070000000000007</v>
      </c>
      <c r="H116" s="60">
        <f t="shared" si="17"/>
        <v>26.87</v>
      </c>
      <c r="I116" s="60">
        <f t="shared" si="18"/>
        <v>38.199999999999989</v>
      </c>
      <c r="J116" s="60">
        <f t="shared" si="19"/>
        <v>65.069999999999993</v>
      </c>
      <c r="K116" s="69"/>
      <c r="L116" s="69"/>
      <c r="M116" s="70"/>
      <c r="N116" s="69"/>
      <c r="O116" s="69"/>
      <c r="P116" s="69"/>
      <c r="Q116" s="69"/>
      <c r="R116" s="69"/>
      <c r="S116" s="69"/>
      <c r="T116" s="69"/>
      <c r="U116" s="69"/>
    </row>
    <row r="117" spans="1:21" s="51" customFormat="1" ht="25.5" x14ac:dyDescent="0.2">
      <c r="A117" s="57" t="s">
        <v>194</v>
      </c>
      <c r="B117" s="57" t="s">
        <v>195</v>
      </c>
      <c r="C117" s="58" t="s">
        <v>21</v>
      </c>
      <c r="D117" s="59">
        <v>1</v>
      </c>
      <c r="E117" s="62">
        <v>21.67</v>
      </c>
      <c r="F117" s="62">
        <v>104.25</v>
      </c>
      <c r="G117" s="60">
        <f t="shared" si="16"/>
        <v>125.92</v>
      </c>
      <c r="H117" s="60">
        <f t="shared" si="17"/>
        <v>21.67</v>
      </c>
      <c r="I117" s="60">
        <f t="shared" si="18"/>
        <v>104.25</v>
      </c>
      <c r="J117" s="60">
        <f t="shared" si="19"/>
        <v>125.92</v>
      </c>
      <c r="K117" s="69"/>
      <c r="L117" s="69"/>
      <c r="M117" s="70"/>
      <c r="N117" s="69"/>
      <c r="O117" s="69"/>
      <c r="P117" s="69"/>
      <c r="Q117" s="69"/>
      <c r="R117" s="69"/>
      <c r="S117" s="69"/>
      <c r="T117" s="69"/>
      <c r="U117" s="69"/>
    </row>
    <row r="118" spans="1:21" s="51" customFormat="1" ht="25.5" x14ac:dyDescent="0.2">
      <c r="A118" s="57" t="s">
        <v>196</v>
      </c>
      <c r="B118" s="57" t="s">
        <v>197</v>
      </c>
      <c r="C118" s="58" t="s">
        <v>21</v>
      </c>
      <c r="D118" s="59">
        <v>1</v>
      </c>
      <c r="E118" s="62">
        <v>21.67</v>
      </c>
      <c r="F118" s="62">
        <v>89.83</v>
      </c>
      <c r="G118" s="60">
        <f t="shared" si="16"/>
        <v>111.5</v>
      </c>
      <c r="H118" s="60">
        <f t="shared" si="17"/>
        <v>21.67</v>
      </c>
      <c r="I118" s="60">
        <f t="shared" si="18"/>
        <v>89.83</v>
      </c>
      <c r="J118" s="60">
        <f t="shared" si="19"/>
        <v>111.5</v>
      </c>
      <c r="K118" s="69"/>
      <c r="L118" s="69"/>
      <c r="M118" s="70"/>
      <c r="N118" s="69"/>
      <c r="O118" s="69"/>
      <c r="P118" s="69"/>
      <c r="Q118" s="69"/>
      <c r="R118" s="69"/>
      <c r="S118" s="69"/>
      <c r="T118" s="69"/>
      <c r="U118" s="69"/>
    </row>
    <row r="119" spans="1:21" s="51" customFormat="1" ht="38.25" x14ac:dyDescent="0.2">
      <c r="A119" s="57" t="s">
        <v>198</v>
      </c>
      <c r="B119" s="57" t="s">
        <v>199</v>
      </c>
      <c r="C119" s="58" t="s">
        <v>34</v>
      </c>
      <c r="D119" s="59">
        <v>54</v>
      </c>
      <c r="E119" s="62">
        <v>0.48</v>
      </c>
      <c r="F119" s="62">
        <v>20.059999999999999</v>
      </c>
      <c r="G119" s="60">
        <f t="shared" si="16"/>
        <v>20.54</v>
      </c>
      <c r="H119" s="60">
        <f t="shared" si="17"/>
        <v>25.92</v>
      </c>
      <c r="I119" s="60">
        <f t="shared" si="18"/>
        <v>1083.24</v>
      </c>
      <c r="J119" s="60">
        <f t="shared" si="19"/>
        <v>1109.1600000000001</v>
      </c>
      <c r="K119" s="69"/>
      <c r="L119" s="69"/>
      <c r="M119" s="70"/>
      <c r="N119" s="69"/>
      <c r="O119" s="69"/>
      <c r="P119" s="69"/>
      <c r="Q119" s="69"/>
      <c r="R119" s="69"/>
      <c r="S119" s="69"/>
      <c r="T119" s="69"/>
      <c r="U119" s="69"/>
    </row>
    <row r="120" spans="1:21" s="51" customFormat="1" ht="38.25" x14ac:dyDescent="0.2">
      <c r="A120" s="57" t="s">
        <v>200</v>
      </c>
      <c r="B120" s="57" t="s">
        <v>201</v>
      </c>
      <c r="C120" s="58" t="s">
        <v>34</v>
      </c>
      <c r="D120" s="59">
        <v>18</v>
      </c>
      <c r="E120" s="62">
        <v>0.48</v>
      </c>
      <c r="F120" s="62">
        <v>20.059999999999999</v>
      </c>
      <c r="G120" s="60">
        <f t="shared" si="16"/>
        <v>20.54</v>
      </c>
      <c r="H120" s="60">
        <f t="shared" si="17"/>
        <v>8.64</v>
      </c>
      <c r="I120" s="60">
        <f t="shared" si="18"/>
        <v>361.08000000000004</v>
      </c>
      <c r="J120" s="60">
        <f t="shared" si="19"/>
        <v>369.72</v>
      </c>
      <c r="K120" s="69"/>
      <c r="L120" s="69"/>
      <c r="M120" s="70"/>
      <c r="N120" s="69"/>
      <c r="O120" s="69"/>
      <c r="P120" s="69"/>
      <c r="Q120" s="69"/>
      <c r="R120" s="69"/>
      <c r="S120" s="69"/>
      <c r="T120" s="69"/>
      <c r="U120" s="69"/>
    </row>
    <row r="121" spans="1:21" s="51" customFormat="1" ht="38.25" x14ac:dyDescent="0.2">
      <c r="A121" s="57" t="s">
        <v>202</v>
      </c>
      <c r="B121" s="57" t="s">
        <v>203</v>
      </c>
      <c r="C121" s="58" t="s">
        <v>34</v>
      </c>
      <c r="D121" s="59">
        <v>18</v>
      </c>
      <c r="E121" s="62">
        <v>0.48</v>
      </c>
      <c r="F121" s="62">
        <v>20.059999999999999</v>
      </c>
      <c r="G121" s="60">
        <f t="shared" si="16"/>
        <v>20.54</v>
      </c>
      <c r="H121" s="60">
        <f t="shared" si="17"/>
        <v>8.64</v>
      </c>
      <c r="I121" s="60">
        <f t="shared" si="18"/>
        <v>361.08000000000004</v>
      </c>
      <c r="J121" s="60">
        <f t="shared" si="19"/>
        <v>369.72</v>
      </c>
      <c r="K121" s="69"/>
      <c r="L121" s="69"/>
      <c r="M121" s="70"/>
      <c r="N121" s="69"/>
      <c r="O121" s="69"/>
      <c r="P121" s="69"/>
      <c r="Q121" s="69"/>
      <c r="R121" s="69"/>
      <c r="S121" s="69"/>
      <c r="T121" s="69"/>
      <c r="U121" s="69"/>
    </row>
    <row r="122" spans="1:21" s="51" customFormat="1" ht="38.25" x14ac:dyDescent="0.2">
      <c r="A122" s="57" t="s">
        <v>204</v>
      </c>
      <c r="B122" s="57" t="s">
        <v>205</v>
      </c>
      <c r="C122" s="58" t="s">
        <v>34</v>
      </c>
      <c r="D122" s="59">
        <v>69</v>
      </c>
      <c r="E122" s="62">
        <v>0.26</v>
      </c>
      <c r="F122" s="62">
        <v>18.8</v>
      </c>
      <c r="G122" s="60">
        <f t="shared" si="16"/>
        <v>19.060000000000002</v>
      </c>
      <c r="H122" s="60">
        <f t="shared" si="17"/>
        <v>17.940000000000001</v>
      </c>
      <c r="I122" s="60">
        <f t="shared" si="18"/>
        <v>1297.2</v>
      </c>
      <c r="J122" s="60">
        <f t="shared" si="19"/>
        <v>1315.14</v>
      </c>
      <c r="K122" s="69"/>
      <c r="L122" s="69"/>
      <c r="M122" s="70"/>
      <c r="N122" s="69"/>
      <c r="O122" s="69"/>
      <c r="P122" s="69"/>
      <c r="Q122" s="69"/>
      <c r="R122" s="69"/>
      <c r="S122" s="69"/>
      <c r="T122" s="69"/>
      <c r="U122" s="69"/>
    </row>
    <row r="123" spans="1:21" s="51" customFormat="1" ht="38.25" x14ac:dyDescent="0.2">
      <c r="A123" s="57" t="s">
        <v>206</v>
      </c>
      <c r="B123" s="57" t="s">
        <v>207</v>
      </c>
      <c r="C123" s="58" t="s">
        <v>34</v>
      </c>
      <c r="D123" s="59">
        <v>23</v>
      </c>
      <c r="E123" s="62">
        <v>0.26</v>
      </c>
      <c r="F123" s="62">
        <v>18.8</v>
      </c>
      <c r="G123" s="60">
        <f t="shared" si="16"/>
        <v>19.060000000000002</v>
      </c>
      <c r="H123" s="60">
        <f t="shared" si="17"/>
        <v>5.98</v>
      </c>
      <c r="I123" s="60">
        <f t="shared" si="18"/>
        <v>432.4</v>
      </c>
      <c r="J123" s="60">
        <f t="shared" si="19"/>
        <v>438.38</v>
      </c>
      <c r="K123" s="69"/>
      <c r="L123" s="69"/>
      <c r="M123" s="70"/>
      <c r="N123" s="69"/>
      <c r="O123" s="69"/>
      <c r="P123" s="69"/>
      <c r="Q123" s="69"/>
      <c r="R123" s="69"/>
      <c r="S123" s="69"/>
      <c r="T123" s="69"/>
      <c r="U123" s="69"/>
    </row>
    <row r="124" spans="1:21" s="51" customFormat="1" ht="38.25" x14ac:dyDescent="0.2">
      <c r="A124" s="57" t="s">
        <v>208</v>
      </c>
      <c r="B124" s="57" t="s">
        <v>209</v>
      </c>
      <c r="C124" s="58" t="s">
        <v>34</v>
      </c>
      <c r="D124" s="59">
        <v>23</v>
      </c>
      <c r="E124" s="62">
        <v>0.26</v>
      </c>
      <c r="F124" s="62">
        <v>18.8</v>
      </c>
      <c r="G124" s="60">
        <f t="shared" si="16"/>
        <v>19.060000000000002</v>
      </c>
      <c r="H124" s="60">
        <f t="shared" si="17"/>
        <v>5.98</v>
      </c>
      <c r="I124" s="60">
        <f t="shared" si="18"/>
        <v>432.4</v>
      </c>
      <c r="J124" s="60">
        <f t="shared" si="19"/>
        <v>438.38</v>
      </c>
      <c r="K124" s="69"/>
      <c r="L124" s="69"/>
      <c r="M124" s="70"/>
      <c r="N124" s="69"/>
      <c r="O124" s="69"/>
      <c r="P124" s="69"/>
      <c r="Q124" s="69"/>
      <c r="R124" s="69"/>
      <c r="S124" s="69"/>
      <c r="T124" s="69"/>
      <c r="U124" s="69"/>
    </row>
    <row r="125" spans="1:21" s="51" customFormat="1" ht="38.25" x14ac:dyDescent="0.2">
      <c r="A125" s="57" t="s">
        <v>210</v>
      </c>
      <c r="B125" s="57" t="s">
        <v>211</v>
      </c>
      <c r="C125" s="58" t="s">
        <v>34</v>
      </c>
      <c r="D125" s="59">
        <v>21</v>
      </c>
      <c r="E125" s="62">
        <v>4.2699999999999996</v>
      </c>
      <c r="F125" s="62">
        <v>16.190000000000001</v>
      </c>
      <c r="G125" s="60">
        <f t="shared" si="16"/>
        <v>20.46</v>
      </c>
      <c r="H125" s="60">
        <f t="shared" si="17"/>
        <v>89.67</v>
      </c>
      <c r="I125" s="60">
        <f t="shared" si="18"/>
        <v>339.99</v>
      </c>
      <c r="J125" s="60">
        <f t="shared" si="19"/>
        <v>429.66</v>
      </c>
      <c r="K125" s="69"/>
      <c r="L125" s="69"/>
      <c r="M125" s="70"/>
      <c r="N125" s="69"/>
      <c r="O125" s="69"/>
      <c r="P125" s="69"/>
      <c r="Q125" s="69"/>
      <c r="R125" s="69"/>
      <c r="S125" s="69"/>
      <c r="T125" s="69"/>
      <c r="U125" s="69"/>
    </row>
    <row r="126" spans="1:21" s="51" customFormat="1" ht="38.25" x14ac:dyDescent="0.2">
      <c r="A126" s="57" t="s">
        <v>212</v>
      </c>
      <c r="B126" s="57" t="s">
        <v>213</v>
      </c>
      <c r="C126" s="58" t="s">
        <v>21</v>
      </c>
      <c r="D126" s="59">
        <v>3</v>
      </c>
      <c r="E126" s="62">
        <v>12.84</v>
      </c>
      <c r="F126" s="62">
        <v>9.8000000000000007</v>
      </c>
      <c r="G126" s="60">
        <f t="shared" si="16"/>
        <v>22.64</v>
      </c>
      <c r="H126" s="60">
        <f t="shared" si="17"/>
        <v>38.520000000000003</v>
      </c>
      <c r="I126" s="60">
        <f t="shared" si="18"/>
        <v>29.4</v>
      </c>
      <c r="J126" s="60">
        <f t="shared" si="19"/>
        <v>67.92</v>
      </c>
      <c r="K126" s="69"/>
      <c r="L126" s="69"/>
      <c r="M126" s="70"/>
      <c r="N126" s="69"/>
      <c r="O126" s="69"/>
      <c r="P126" s="69"/>
      <c r="Q126" s="69"/>
      <c r="R126" s="69"/>
      <c r="S126" s="69"/>
      <c r="T126" s="69"/>
      <c r="U126" s="69"/>
    </row>
    <row r="127" spans="1:21" s="51" customFormat="1" ht="38.25" x14ac:dyDescent="0.2">
      <c r="A127" s="57" t="s">
        <v>214</v>
      </c>
      <c r="B127" s="57" t="s">
        <v>215</v>
      </c>
      <c r="C127" s="58" t="s">
        <v>21</v>
      </c>
      <c r="D127" s="59">
        <v>8</v>
      </c>
      <c r="E127" s="62">
        <v>8.5500000000000007</v>
      </c>
      <c r="F127" s="62">
        <v>6.32</v>
      </c>
      <c r="G127" s="60">
        <f t="shared" si="16"/>
        <v>14.870000000000001</v>
      </c>
      <c r="H127" s="60">
        <f t="shared" si="17"/>
        <v>68.400000000000006</v>
      </c>
      <c r="I127" s="60">
        <f t="shared" si="18"/>
        <v>50.559999999999988</v>
      </c>
      <c r="J127" s="60">
        <f t="shared" si="19"/>
        <v>118.96</v>
      </c>
      <c r="K127" s="69"/>
      <c r="L127" s="69"/>
      <c r="M127" s="70"/>
      <c r="N127" s="69"/>
      <c r="O127" s="69"/>
      <c r="P127" s="69"/>
      <c r="Q127" s="69"/>
      <c r="R127" s="69"/>
      <c r="S127" s="69"/>
      <c r="T127" s="69"/>
      <c r="U127" s="69"/>
    </row>
    <row r="128" spans="1:21" s="51" customFormat="1" ht="38.25" x14ac:dyDescent="0.2">
      <c r="A128" s="57" t="s">
        <v>216</v>
      </c>
      <c r="B128" s="57" t="s">
        <v>217</v>
      </c>
      <c r="C128" s="58" t="s">
        <v>34</v>
      </c>
      <c r="D128" s="59">
        <v>9</v>
      </c>
      <c r="E128" s="62">
        <v>15.84</v>
      </c>
      <c r="F128" s="62">
        <v>41.48</v>
      </c>
      <c r="G128" s="60">
        <f t="shared" si="16"/>
        <v>57.319999999999993</v>
      </c>
      <c r="H128" s="60">
        <f t="shared" si="17"/>
        <v>142.56</v>
      </c>
      <c r="I128" s="60">
        <f t="shared" si="18"/>
        <v>373.32</v>
      </c>
      <c r="J128" s="60">
        <f t="shared" si="19"/>
        <v>515.88</v>
      </c>
      <c r="K128" s="69"/>
      <c r="L128" s="69"/>
      <c r="M128" s="70"/>
      <c r="N128" s="69"/>
      <c r="O128" s="69"/>
      <c r="P128" s="69"/>
      <c r="Q128" s="69"/>
      <c r="R128" s="69"/>
      <c r="S128" s="69"/>
      <c r="T128" s="69"/>
      <c r="U128" s="69"/>
    </row>
    <row r="129" spans="1:21" s="51" customFormat="1" ht="38.25" x14ac:dyDescent="0.2">
      <c r="A129" s="57" t="s">
        <v>218</v>
      </c>
      <c r="B129" s="57" t="s">
        <v>219</v>
      </c>
      <c r="C129" s="58" t="s">
        <v>21</v>
      </c>
      <c r="D129" s="59">
        <v>1</v>
      </c>
      <c r="E129" s="62">
        <v>11.91</v>
      </c>
      <c r="F129" s="62">
        <v>26.99</v>
      </c>
      <c r="G129" s="60">
        <f t="shared" si="16"/>
        <v>38.9</v>
      </c>
      <c r="H129" s="60">
        <f t="shared" si="17"/>
        <v>11.91</v>
      </c>
      <c r="I129" s="60">
        <f t="shared" si="18"/>
        <v>26.99</v>
      </c>
      <c r="J129" s="60">
        <f t="shared" si="19"/>
        <v>38.9</v>
      </c>
      <c r="K129" s="69"/>
      <c r="L129" s="69"/>
      <c r="M129" s="72"/>
      <c r="N129" s="69"/>
      <c r="O129" s="69"/>
      <c r="P129" s="69"/>
      <c r="Q129" s="69"/>
      <c r="R129" s="69"/>
      <c r="S129" s="69"/>
      <c r="T129" s="69"/>
      <c r="U129" s="69"/>
    </row>
    <row r="130" spans="1:21" s="51" customFormat="1" ht="38.25" x14ac:dyDescent="0.2">
      <c r="A130" s="57" t="s">
        <v>220</v>
      </c>
      <c r="B130" s="57" t="s">
        <v>221</v>
      </c>
      <c r="C130" s="58" t="s">
        <v>701</v>
      </c>
      <c r="D130" s="59">
        <v>0.13</v>
      </c>
      <c r="E130" s="62">
        <v>410.83</v>
      </c>
      <c r="F130" s="62">
        <v>2520.8000000000002</v>
      </c>
      <c r="G130" s="60">
        <f t="shared" si="16"/>
        <v>2931.63</v>
      </c>
      <c r="H130" s="60">
        <f t="shared" si="17"/>
        <v>53.4</v>
      </c>
      <c r="I130" s="60">
        <f t="shared" si="18"/>
        <v>327.71000000000004</v>
      </c>
      <c r="J130" s="60">
        <f t="shared" si="19"/>
        <v>381.11</v>
      </c>
      <c r="K130" s="69"/>
      <c r="L130" s="69"/>
      <c r="M130" s="70"/>
      <c r="N130" s="69"/>
      <c r="O130" s="69"/>
      <c r="P130" s="69"/>
      <c r="Q130" s="69"/>
      <c r="R130" s="69"/>
      <c r="S130" s="69"/>
      <c r="T130" s="69"/>
      <c r="U130" s="69"/>
    </row>
    <row r="131" spans="1:21" s="51" customFormat="1" x14ac:dyDescent="0.2">
      <c r="A131" s="57" t="s">
        <v>222</v>
      </c>
      <c r="B131" s="57" t="s">
        <v>715</v>
      </c>
      <c r="C131" s="58" t="s">
        <v>702</v>
      </c>
      <c r="D131" s="59">
        <v>2</v>
      </c>
      <c r="E131" s="62">
        <v>22.19</v>
      </c>
      <c r="F131" s="62">
        <v>244.1</v>
      </c>
      <c r="G131" s="60">
        <f t="shared" si="16"/>
        <v>266.29000000000002</v>
      </c>
      <c r="H131" s="60">
        <f t="shared" si="17"/>
        <v>44.38</v>
      </c>
      <c r="I131" s="60">
        <f t="shared" si="18"/>
        <v>488.20000000000005</v>
      </c>
      <c r="J131" s="60">
        <f t="shared" si="19"/>
        <v>532.58000000000004</v>
      </c>
      <c r="K131" s="69"/>
      <c r="L131" s="69"/>
      <c r="M131" s="70"/>
      <c r="N131" s="69"/>
      <c r="O131" s="69"/>
      <c r="P131" s="69"/>
      <c r="Q131" s="69"/>
      <c r="R131" s="69"/>
      <c r="S131" s="69"/>
      <c r="T131" s="69"/>
      <c r="U131" s="69"/>
    </row>
    <row r="132" spans="1:21" s="51" customFormat="1" ht="25.5" x14ac:dyDescent="0.2">
      <c r="A132" s="57" t="s">
        <v>223</v>
      </c>
      <c r="B132" s="57" t="s">
        <v>224</v>
      </c>
      <c r="C132" s="58" t="s">
        <v>21</v>
      </c>
      <c r="D132" s="59">
        <v>8000</v>
      </c>
      <c r="E132" s="62">
        <v>0.76</v>
      </c>
      <c r="F132" s="62">
        <v>0.3</v>
      </c>
      <c r="G132" s="60">
        <f t="shared" si="16"/>
        <v>1.06</v>
      </c>
      <c r="H132" s="60">
        <f t="shared" si="17"/>
        <v>6080</v>
      </c>
      <c r="I132" s="60">
        <f t="shared" si="18"/>
        <v>2400</v>
      </c>
      <c r="J132" s="60">
        <f t="shared" si="19"/>
        <v>8480</v>
      </c>
      <c r="K132" s="69"/>
      <c r="L132" s="69"/>
      <c r="M132" s="70"/>
      <c r="N132" s="69"/>
      <c r="O132" s="69"/>
      <c r="P132" s="69"/>
      <c r="Q132" s="69"/>
      <c r="R132" s="69"/>
      <c r="S132" s="69"/>
      <c r="T132" s="69"/>
      <c r="U132" s="69"/>
    </row>
    <row r="133" spans="1:21" x14ac:dyDescent="0.2">
      <c r="A133" s="54" t="s">
        <v>225</v>
      </c>
      <c r="B133" s="54" t="s">
        <v>226</v>
      </c>
      <c r="C133" s="54"/>
      <c r="D133" s="55"/>
      <c r="E133" s="63"/>
      <c r="F133" s="63"/>
      <c r="G133" s="54"/>
      <c r="H133" s="54"/>
      <c r="I133" s="54"/>
      <c r="J133" s="56">
        <f>SUM(J134:J204)</f>
        <v>132185.75999999998</v>
      </c>
      <c r="K133" s="61"/>
      <c r="L133" s="61"/>
      <c r="M133" s="71"/>
      <c r="N133" s="61"/>
      <c r="O133" s="61"/>
      <c r="P133" s="61"/>
      <c r="Q133" s="61"/>
      <c r="R133" s="61"/>
      <c r="S133" s="61"/>
      <c r="T133" s="61"/>
      <c r="U133" s="61"/>
    </row>
    <row r="134" spans="1:21" s="51" customFormat="1" ht="38.25" x14ac:dyDescent="0.2">
      <c r="A134" s="57" t="s">
        <v>227</v>
      </c>
      <c r="B134" s="57" t="s">
        <v>228</v>
      </c>
      <c r="C134" s="58" t="s">
        <v>34</v>
      </c>
      <c r="D134" s="59">
        <v>63</v>
      </c>
      <c r="E134" s="62">
        <v>14.61</v>
      </c>
      <c r="F134" s="62">
        <v>58.58</v>
      </c>
      <c r="G134" s="60">
        <f t="shared" ref="G134:G151" si="20">E134+F134</f>
        <v>73.19</v>
      </c>
      <c r="H134" s="60">
        <f t="shared" ref="H134:H165" si="21">TRUNC(D134 * E134, 2)</f>
        <v>920.43</v>
      </c>
      <c r="I134" s="60">
        <f t="shared" ref="I134:I197" si="22">J134 - H134</f>
        <v>3690.5400000000004</v>
      </c>
      <c r="J134" s="60">
        <f t="shared" ref="J134:J165" si="23">TRUNC(D134 * G134, 2)</f>
        <v>4610.97</v>
      </c>
      <c r="K134" s="69"/>
      <c r="L134" s="69"/>
      <c r="M134" s="70"/>
      <c r="N134" s="69"/>
      <c r="O134" s="69"/>
      <c r="P134" s="69"/>
      <c r="Q134" s="69"/>
      <c r="R134" s="69"/>
      <c r="S134" s="69"/>
      <c r="T134" s="69"/>
      <c r="U134" s="69"/>
    </row>
    <row r="135" spans="1:21" s="51" customFormat="1" ht="38.25" x14ac:dyDescent="0.2">
      <c r="A135" s="57" t="s">
        <v>229</v>
      </c>
      <c r="B135" s="57" t="s">
        <v>230</v>
      </c>
      <c r="C135" s="58" t="s">
        <v>34</v>
      </c>
      <c r="D135" s="59">
        <v>54</v>
      </c>
      <c r="E135" s="62">
        <v>14.61</v>
      </c>
      <c r="F135" s="62">
        <v>36.22</v>
      </c>
      <c r="G135" s="60">
        <f t="shared" si="20"/>
        <v>50.83</v>
      </c>
      <c r="H135" s="60">
        <f t="shared" si="21"/>
        <v>788.94</v>
      </c>
      <c r="I135" s="60">
        <f t="shared" si="22"/>
        <v>1955.88</v>
      </c>
      <c r="J135" s="60">
        <f t="shared" si="23"/>
        <v>2744.82</v>
      </c>
      <c r="K135" s="69"/>
      <c r="L135" s="69"/>
      <c r="M135" s="70"/>
      <c r="N135" s="69"/>
      <c r="O135" s="69"/>
      <c r="P135" s="69"/>
      <c r="Q135" s="69"/>
      <c r="R135" s="69"/>
      <c r="S135" s="69"/>
      <c r="T135" s="69"/>
      <c r="U135" s="69"/>
    </row>
    <row r="136" spans="1:21" s="51" customFormat="1" ht="51" x14ac:dyDescent="0.2">
      <c r="A136" s="57" t="s">
        <v>231</v>
      </c>
      <c r="B136" s="57" t="s">
        <v>232</v>
      </c>
      <c r="C136" s="58" t="s">
        <v>34</v>
      </c>
      <c r="D136" s="59">
        <v>84</v>
      </c>
      <c r="E136" s="62">
        <v>3.99</v>
      </c>
      <c r="F136" s="62">
        <v>22.82</v>
      </c>
      <c r="G136" s="60">
        <f t="shared" si="20"/>
        <v>26.810000000000002</v>
      </c>
      <c r="H136" s="60">
        <f t="shared" si="21"/>
        <v>335.16</v>
      </c>
      <c r="I136" s="60">
        <f t="shared" si="22"/>
        <v>1916.8799999999999</v>
      </c>
      <c r="J136" s="60">
        <f t="shared" si="23"/>
        <v>2252.04</v>
      </c>
      <c r="K136" s="69"/>
      <c r="L136" s="69"/>
      <c r="M136" s="70"/>
      <c r="N136" s="69"/>
      <c r="O136" s="69"/>
      <c r="P136" s="69"/>
      <c r="Q136" s="69"/>
      <c r="R136" s="69"/>
      <c r="S136" s="69"/>
      <c r="T136" s="69"/>
      <c r="U136" s="69"/>
    </row>
    <row r="137" spans="1:21" s="51" customFormat="1" ht="25.5" x14ac:dyDescent="0.2">
      <c r="A137" s="57" t="s">
        <v>233</v>
      </c>
      <c r="B137" s="57" t="s">
        <v>234</v>
      </c>
      <c r="C137" s="58" t="s">
        <v>21</v>
      </c>
      <c r="D137" s="59">
        <v>66</v>
      </c>
      <c r="E137" s="62">
        <v>2.19</v>
      </c>
      <c r="F137" s="62">
        <v>5.88</v>
      </c>
      <c r="G137" s="60">
        <f t="shared" si="20"/>
        <v>8.07</v>
      </c>
      <c r="H137" s="60">
        <f t="shared" si="21"/>
        <v>144.54</v>
      </c>
      <c r="I137" s="60">
        <f t="shared" si="22"/>
        <v>388.08000000000004</v>
      </c>
      <c r="J137" s="60">
        <f t="shared" si="23"/>
        <v>532.62</v>
      </c>
      <c r="K137" s="69"/>
      <c r="L137" s="69"/>
      <c r="M137" s="70"/>
      <c r="N137" s="69"/>
      <c r="O137" s="69"/>
      <c r="P137" s="69"/>
      <c r="Q137" s="69"/>
      <c r="R137" s="69"/>
      <c r="S137" s="69"/>
      <c r="T137" s="69"/>
      <c r="U137" s="69"/>
    </row>
    <row r="138" spans="1:21" s="51" customFormat="1" ht="25.5" x14ac:dyDescent="0.2">
      <c r="A138" s="57" t="s">
        <v>235</v>
      </c>
      <c r="B138" s="57" t="s">
        <v>236</v>
      </c>
      <c r="C138" s="58" t="s">
        <v>21</v>
      </c>
      <c r="D138" s="59">
        <v>7</v>
      </c>
      <c r="E138" s="62">
        <v>4.38</v>
      </c>
      <c r="F138" s="62">
        <v>6.91</v>
      </c>
      <c r="G138" s="60">
        <f t="shared" si="20"/>
        <v>11.29</v>
      </c>
      <c r="H138" s="60">
        <f t="shared" si="21"/>
        <v>30.66</v>
      </c>
      <c r="I138" s="60">
        <f t="shared" si="22"/>
        <v>48.370000000000005</v>
      </c>
      <c r="J138" s="60">
        <f t="shared" si="23"/>
        <v>79.03</v>
      </c>
      <c r="K138" s="69"/>
      <c r="L138" s="69"/>
      <c r="M138" s="70"/>
      <c r="N138" s="69"/>
      <c r="O138" s="69"/>
      <c r="P138" s="69"/>
      <c r="Q138" s="69"/>
      <c r="R138" s="69"/>
      <c r="S138" s="69"/>
      <c r="T138" s="69"/>
      <c r="U138" s="69"/>
    </row>
    <row r="139" spans="1:21" s="51" customFormat="1" ht="25.5" x14ac:dyDescent="0.2">
      <c r="A139" s="57" t="s">
        <v>237</v>
      </c>
      <c r="B139" s="57" t="s">
        <v>189</v>
      </c>
      <c r="C139" s="58" t="s">
        <v>21</v>
      </c>
      <c r="D139" s="59">
        <v>4</v>
      </c>
      <c r="E139" s="62">
        <v>4.38</v>
      </c>
      <c r="F139" s="62">
        <v>8.2799999999999994</v>
      </c>
      <c r="G139" s="60">
        <f t="shared" si="20"/>
        <v>12.66</v>
      </c>
      <c r="H139" s="60">
        <f t="shared" si="21"/>
        <v>17.52</v>
      </c>
      <c r="I139" s="60">
        <f t="shared" si="22"/>
        <v>33.120000000000005</v>
      </c>
      <c r="J139" s="60">
        <f t="shared" si="23"/>
        <v>50.64</v>
      </c>
      <c r="K139" s="69"/>
      <c r="L139" s="69"/>
      <c r="M139" s="70"/>
      <c r="N139" s="69"/>
      <c r="O139" s="69"/>
      <c r="P139" s="69"/>
      <c r="Q139" s="69"/>
      <c r="R139" s="69"/>
      <c r="S139" s="69"/>
      <c r="T139" s="69"/>
      <c r="U139" s="69"/>
    </row>
    <row r="140" spans="1:21" s="51" customFormat="1" ht="51" x14ac:dyDescent="0.2">
      <c r="A140" s="57" t="s">
        <v>238</v>
      </c>
      <c r="B140" s="57" t="s">
        <v>239</v>
      </c>
      <c r="C140" s="58" t="s">
        <v>21</v>
      </c>
      <c r="D140" s="59">
        <v>2</v>
      </c>
      <c r="E140" s="62">
        <v>58.17</v>
      </c>
      <c r="F140" s="62">
        <v>328.15</v>
      </c>
      <c r="G140" s="60">
        <f t="shared" si="20"/>
        <v>386.32</v>
      </c>
      <c r="H140" s="60">
        <f t="shared" si="21"/>
        <v>116.34</v>
      </c>
      <c r="I140" s="60">
        <f t="shared" si="22"/>
        <v>656.3</v>
      </c>
      <c r="J140" s="60">
        <f t="shared" si="23"/>
        <v>772.64</v>
      </c>
      <c r="K140" s="69"/>
      <c r="L140" s="69"/>
      <c r="M140" s="70"/>
      <c r="N140" s="69"/>
      <c r="O140" s="69"/>
      <c r="P140" s="69"/>
      <c r="Q140" s="69"/>
      <c r="R140" s="69"/>
      <c r="S140" s="69"/>
      <c r="T140" s="69"/>
      <c r="U140" s="69"/>
    </row>
    <row r="141" spans="1:21" s="51" customFormat="1" ht="63.75" x14ac:dyDescent="0.2">
      <c r="A141" s="57" t="s">
        <v>240</v>
      </c>
      <c r="B141" s="57" t="s">
        <v>241</v>
      </c>
      <c r="C141" s="58" t="s">
        <v>21</v>
      </c>
      <c r="D141" s="59">
        <v>4</v>
      </c>
      <c r="E141" s="62">
        <v>58.17</v>
      </c>
      <c r="F141" s="62">
        <v>137.41999999999999</v>
      </c>
      <c r="G141" s="60">
        <f t="shared" si="20"/>
        <v>195.58999999999997</v>
      </c>
      <c r="H141" s="60">
        <f t="shared" si="21"/>
        <v>232.68</v>
      </c>
      <c r="I141" s="60">
        <f t="shared" si="22"/>
        <v>549.68000000000006</v>
      </c>
      <c r="J141" s="60">
        <f t="shared" si="23"/>
        <v>782.36</v>
      </c>
      <c r="K141" s="69"/>
      <c r="L141" s="69"/>
      <c r="M141" s="70"/>
      <c r="N141" s="69"/>
      <c r="O141" s="69"/>
      <c r="P141" s="69"/>
      <c r="Q141" s="69"/>
      <c r="R141" s="69"/>
      <c r="S141" s="69"/>
      <c r="T141" s="69"/>
      <c r="U141" s="69"/>
    </row>
    <row r="142" spans="1:21" s="51" customFormat="1" ht="25.5" x14ac:dyDescent="0.2">
      <c r="A142" s="57" t="s">
        <v>242</v>
      </c>
      <c r="B142" s="57" t="s">
        <v>243</v>
      </c>
      <c r="C142" s="58" t="s">
        <v>699</v>
      </c>
      <c r="D142" s="59">
        <v>1.5</v>
      </c>
      <c r="E142" s="66">
        <v>69.45</v>
      </c>
      <c r="F142" s="66">
        <v>494.18</v>
      </c>
      <c r="G142" s="60">
        <f t="shared" si="20"/>
        <v>563.63</v>
      </c>
      <c r="H142" s="60">
        <f t="shared" si="21"/>
        <v>104.17</v>
      </c>
      <c r="I142" s="60">
        <f t="shared" si="22"/>
        <v>741.2700000000001</v>
      </c>
      <c r="J142" s="60">
        <f t="shared" si="23"/>
        <v>845.44</v>
      </c>
      <c r="K142" s="69"/>
      <c r="L142" s="69"/>
      <c r="M142" s="70"/>
      <c r="N142" s="69"/>
      <c r="O142" s="69"/>
      <c r="P142" s="69"/>
      <c r="Q142" s="69"/>
      <c r="R142" s="69"/>
      <c r="S142" s="69"/>
      <c r="T142" s="69"/>
      <c r="U142" s="69"/>
    </row>
    <row r="143" spans="1:21" s="51" customFormat="1" ht="25.5" x14ac:dyDescent="0.2">
      <c r="A143" s="57" t="s">
        <v>244</v>
      </c>
      <c r="B143" s="57" t="s">
        <v>245</v>
      </c>
      <c r="C143" s="58" t="s">
        <v>21</v>
      </c>
      <c r="D143" s="59">
        <v>2</v>
      </c>
      <c r="E143" s="62">
        <v>21.67</v>
      </c>
      <c r="F143" s="62">
        <v>89.83</v>
      </c>
      <c r="G143" s="60">
        <f t="shared" si="20"/>
        <v>111.5</v>
      </c>
      <c r="H143" s="60">
        <f t="shared" si="21"/>
        <v>43.34</v>
      </c>
      <c r="I143" s="60">
        <f t="shared" si="22"/>
        <v>179.66</v>
      </c>
      <c r="J143" s="60">
        <f t="shared" si="23"/>
        <v>223</v>
      </c>
      <c r="K143" s="69"/>
      <c r="L143" s="69"/>
      <c r="M143" s="70"/>
      <c r="N143" s="69"/>
      <c r="O143" s="69"/>
      <c r="P143" s="69"/>
      <c r="Q143" s="69"/>
      <c r="R143" s="69"/>
      <c r="S143" s="69"/>
      <c r="T143" s="69"/>
      <c r="U143" s="69"/>
    </row>
    <row r="144" spans="1:21" s="51" customFormat="1" ht="25.5" x14ac:dyDescent="0.2">
      <c r="A144" s="57" t="s">
        <v>246</v>
      </c>
      <c r="B144" s="57" t="s">
        <v>247</v>
      </c>
      <c r="C144" s="58" t="s">
        <v>21</v>
      </c>
      <c r="D144" s="59">
        <v>5</v>
      </c>
      <c r="E144" s="62">
        <v>1.33</v>
      </c>
      <c r="F144" s="62">
        <v>12.27</v>
      </c>
      <c r="G144" s="60">
        <f t="shared" si="20"/>
        <v>13.6</v>
      </c>
      <c r="H144" s="60">
        <f t="shared" si="21"/>
        <v>6.65</v>
      </c>
      <c r="I144" s="60">
        <f t="shared" si="22"/>
        <v>61.35</v>
      </c>
      <c r="J144" s="60">
        <f t="shared" si="23"/>
        <v>68</v>
      </c>
      <c r="K144" s="69"/>
      <c r="L144" s="69"/>
      <c r="M144" s="70"/>
      <c r="N144" s="69"/>
      <c r="O144" s="69"/>
      <c r="P144" s="69"/>
      <c r="Q144" s="69"/>
      <c r="R144" s="69"/>
      <c r="S144" s="69"/>
      <c r="T144" s="69"/>
      <c r="U144" s="69"/>
    </row>
    <row r="145" spans="1:21" s="51" customFormat="1" ht="25.5" x14ac:dyDescent="0.2">
      <c r="A145" s="57" t="s">
        <v>248</v>
      </c>
      <c r="B145" s="57" t="s">
        <v>249</v>
      </c>
      <c r="C145" s="58" t="s">
        <v>21</v>
      </c>
      <c r="D145" s="59">
        <v>25</v>
      </c>
      <c r="E145" s="62">
        <v>1.33</v>
      </c>
      <c r="F145" s="62">
        <v>12.27</v>
      </c>
      <c r="G145" s="60">
        <f t="shared" si="20"/>
        <v>13.6</v>
      </c>
      <c r="H145" s="60">
        <f t="shared" si="21"/>
        <v>33.25</v>
      </c>
      <c r="I145" s="60">
        <f t="shared" si="22"/>
        <v>306.75</v>
      </c>
      <c r="J145" s="60">
        <f t="shared" si="23"/>
        <v>340</v>
      </c>
      <c r="K145" s="69"/>
      <c r="L145" s="69"/>
      <c r="M145" s="70"/>
      <c r="N145" s="69"/>
      <c r="O145" s="69"/>
      <c r="P145" s="69"/>
      <c r="Q145" s="69"/>
      <c r="R145" s="69"/>
      <c r="S145" s="69"/>
      <c r="T145" s="69"/>
      <c r="U145" s="69"/>
    </row>
    <row r="146" spans="1:21" s="51" customFormat="1" ht="25.5" x14ac:dyDescent="0.2">
      <c r="A146" s="57" t="s">
        <v>250</v>
      </c>
      <c r="B146" s="57" t="s">
        <v>251</v>
      </c>
      <c r="C146" s="58" t="s">
        <v>21</v>
      </c>
      <c r="D146" s="59">
        <v>4</v>
      </c>
      <c r="E146" s="62">
        <v>1.81</v>
      </c>
      <c r="F146" s="62">
        <v>12.44</v>
      </c>
      <c r="G146" s="60">
        <f t="shared" si="20"/>
        <v>14.25</v>
      </c>
      <c r="H146" s="60">
        <f t="shared" si="21"/>
        <v>7.24</v>
      </c>
      <c r="I146" s="60">
        <f t="shared" si="22"/>
        <v>49.76</v>
      </c>
      <c r="J146" s="60">
        <f t="shared" si="23"/>
        <v>57</v>
      </c>
      <c r="K146" s="69"/>
      <c r="L146" s="69"/>
      <c r="M146" s="70"/>
      <c r="N146" s="69"/>
      <c r="O146" s="69"/>
      <c r="P146" s="69"/>
      <c r="Q146" s="69"/>
      <c r="R146" s="69"/>
      <c r="S146" s="69"/>
      <c r="T146" s="69"/>
      <c r="U146" s="69"/>
    </row>
    <row r="147" spans="1:21" s="51" customFormat="1" ht="25.5" x14ac:dyDescent="0.2">
      <c r="A147" s="57" t="s">
        <v>252</v>
      </c>
      <c r="B147" s="57" t="s">
        <v>253</v>
      </c>
      <c r="C147" s="58" t="s">
        <v>21</v>
      </c>
      <c r="D147" s="59">
        <v>4</v>
      </c>
      <c r="E147" s="62">
        <v>2.5099999999999998</v>
      </c>
      <c r="F147" s="62">
        <v>13.11</v>
      </c>
      <c r="G147" s="60">
        <f t="shared" si="20"/>
        <v>15.62</v>
      </c>
      <c r="H147" s="60">
        <f t="shared" si="21"/>
        <v>10.039999999999999</v>
      </c>
      <c r="I147" s="60">
        <f t="shared" si="22"/>
        <v>52.44</v>
      </c>
      <c r="J147" s="60">
        <f t="shared" si="23"/>
        <v>62.48</v>
      </c>
      <c r="K147" s="69"/>
      <c r="L147" s="69"/>
      <c r="M147" s="70"/>
      <c r="N147" s="69"/>
      <c r="O147" s="69"/>
      <c r="P147" s="69"/>
      <c r="Q147" s="69"/>
      <c r="R147" s="69"/>
      <c r="S147" s="69"/>
      <c r="T147" s="69"/>
      <c r="U147" s="69"/>
    </row>
    <row r="148" spans="1:21" s="51" customFormat="1" ht="25.5" x14ac:dyDescent="0.2">
      <c r="A148" s="57" t="s">
        <v>254</v>
      </c>
      <c r="B148" s="57" t="s">
        <v>255</v>
      </c>
      <c r="C148" s="58" t="s">
        <v>21</v>
      </c>
      <c r="D148" s="59">
        <v>6</v>
      </c>
      <c r="E148" s="62">
        <v>2.5099999999999998</v>
      </c>
      <c r="F148" s="62">
        <v>13.11</v>
      </c>
      <c r="G148" s="60">
        <f t="shared" si="20"/>
        <v>15.62</v>
      </c>
      <c r="H148" s="60">
        <f t="shared" si="21"/>
        <v>15.06</v>
      </c>
      <c r="I148" s="60">
        <f t="shared" si="22"/>
        <v>78.66</v>
      </c>
      <c r="J148" s="60">
        <f t="shared" si="23"/>
        <v>93.72</v>
      </c>
      <c r="K148" s="69"/>
      <c r="L148" s="69"/>
      <c r="M148" s="70"/>
      <c r="N148" s="69"/>
      <c r="O148" s="69"/>
      <c r="P148" s="69"/>
      <c r="Q148" s="69"/>
      <c r="R148" s="69"/>
      <c r="S148" s="69"/>
      <c r="T148" s="69"/>
      <c r="U148" s="69"/>
    </row>
    <row r="149" spans="1:21" s="51" customFormat="1" ht="38.25" x14ac:dyDescent="0.2">
      <c r="A149" s="57" t="s">
        <v>256</v>
      </c>
      <c r="B149" s="57" t="s">
        <v>257</v>
      </c>
      <c r="C149" s="58" t="s">
        <v>21</v>
      </c>
      <c r="D149" s="59">
        <v>3</v>
      </c>
      <c r="E149" s="62">
        <v>5.05</v>
      </c>
      <c r="F149" s="62">
        <v>183.67</v>
      </c>
      <c r="G149" s="60">
        <f t="shared" si="20"/>
        <v>188.72</v>
      </c>
      <c r="H149" s="60">
        <f t="shared" si="21"/>
        <v>15.15</v>
      </c>
      <c r="I149" s="60">
        <f t="shared" si="22"/>
        <v>551.01</v>
      </c>
      <c r="J149" s="60">
        <f t="shared" si="23"/>
        <v>566.16</v>
      </c>
      <c r="K149" s="69"/>
      <c r="L149" s="69"/>
      <c r="M149" s="70"/>
      <c r="N149" s="69"/>
      <c r="O149" s="69"/>
      <c r="P149" s="69"/>
      <c r="Q149" s="69"/>
      <c r="R149" s="69"/>
      <c r="S149" s="69"/>
      <c r="T149" s="69"/>
      <c r="U149" s="69"/>
    </row>
    <row r="150" spans="1:21" s="51" customFormat="1" ht="38.25" x14ac:dyDescent="0.2">
      <c r="A150" s="57" t="s">
        <v>258</v>
      </c>
      <c r="B150" s="57" t="s">
        <v>259</v>
      </c>
      <c r="C150" s="58" t="s">
        <v>34</v>
      </c>
      <c r="D150" s="59">
        <v>206</v>
      </c>
      <c r="E150" s="62">
        <v>1.52</v>
      </c>
      <c r="F150" s="62">
        <v>6.14</v>
      </c>
      <c r="G150" s="60">
        <f t="shared" si="20"/>
        <v>7.66</v>
      </c>
      <c r="H150" s="60">
        <f t="shared" si="21"/>
        <v>313.12</v>
      </c>
      <c r="I150" s="60">
        <f t="shared" si="22"/>
        <v>1264.8400000000001</v>
      </c>
      <c r="J150" s="60">
        <f t="shared" si="23"/>
        <v>1577.96</v>
      </c>
      <c r="K150" s="69"/>
      <c r="L150" s="69"/>
      <c r="M150" s="70"/>
      <c r="N150" s="69"/>
      <c r="O150" s="69"/>
      <c r="P150" s="69"/>
      <c r="Q150" s="69"/>
      <c r="R150" s="69"/>
      <c r="S150" s="69"/>
      <c r="T150" s="69"/>
      <c r="U150" s="69"/>
    </row>
    <row r="151" spans="1:21" s="51" customFormat="1" ht="38.25" x14ac:dyDescent="0.2">
      <c r="A151" s="57" t="s">
        <v>260</v>
      </c>
      <c r="B151" s="57" t="s">
        <v>261</v>
      </c>
      <c r="C151" s="58" t="s">
        <v>34</v>
      </c>
      <c r="D151" s="59">
        <v>186</v>
      </c>
      <c r="E151" s="62">
        <v>1.52</v>
      </c>
      <c r="F151" s="62">
        <v>6.14</v>
      </c>
      <c r="G151" s="60">
        <f t="shared" si="20"/>
        <v>7.66</v>
      </c>
      <c r="H151" s="60">
        <f t="shared" si="21"/>
        <v>282.72000000000003</v>
      </c>
      <c r="I151" s="60">
        <f t="shared" si="22"/>
        <v>1142.04</v>
      </c>
      <c r="J151" s="60">
        <f t="shared" si="23"/>
        <v>1424.76</v>
      </c>
      <c r="K151" s="69"/>
      <c r="L151" s="69"/>
      <c r="M151" s="70"/>
      <c r="N151" s="69"/>
      <c r="O151" s="69"/>
      <c r="P151" s="69"/>
      <c r="Q151" s="69"/>
      <c r="R151" s="69"/>
      <c r="S151" s="69"/>
      <c r="T151" s="69"/>
      <c r="U151" s="69"/>
    </row>
    <row r="152" spans="1:21" s="51" customFormat="1" ht="38.25" x14ac:dyDescent="0.2">
      <c r="A152" s="57" t="s">
        <v>262</v>
      </c>
      <c r="B152" s="57" t="s">
        <v>263</v>
      </c>
      <c r="C152" s="58" t="s">
        <v>34</v>
      </c>
      <c r="D152" s="59">
        <v>138</v>
      </c>
      <c r="E152" s="62">
        <v>1.52</v>
      </c>
      <c r="F152" s="62">
        <v>6.14</v>
      </c>
      <c r="G152" s="60">
        <f t="shared" ref="G152:G215" si="24">E152+F152</f>
        <v>7.66</v>
      </c>
      <c r="H152" s="60">
        <f t="shared" si="21"/>
        <v>209.76</v>
      </c>
      <c r="I152" s="60">
        <f t="shared" si="22"/>
        <v>847.31999999999994</v>
      </c>
      <c r="J152" s="60">
        <f t="shared" si="23"/>
        <v>1057.08</v>
      </c>
      <c r="K152" s="69"/>
      <c r="L152" s="69"/>
      <c r="M152" s="70"/>
      <c r="N152" s="69"/>
      <c r="O152" s="69"/>
      <c r="P152" s="69"/>
      <c r="Q152" s="69"/>
      <c r="R152" s="69"/>
      <c r="S152" s="69"/>
      <c r="T152" s="69"/>
      <c r="U152" s="69"/>
    </row>
    <row r="153" spans="1:21" s="51" customFormat="1" ht="38.25" x14ac:dyDescent="0.2">
      <c r="A153" s="57" t="s">
        <v>264</v>
      </c>
      <c r="B153" s="57" t="s">
        <v>265</v>
      </c>
      <c r="C153" s="58" t="s">
        <v>34</v>
      </c>
      <c r="D153" s="59">
        <v>2272</v>
      </c>
      <c r="E153" s="62">
        <v>1.1399999999999999</v>
      </c>
      <c r="F153" s="62">
        <v>3.79</v>
      </c>
      <c r="G153" s="60">
        <f t="shared" si="24"/>
        <v>4.93</v>
      </c>
      <c r="H153" s="60">
        <f t="shared" si="21"/>
        <v>2590.08</v>
      </c>
      <c r="I153" s="60">
        <f t="shared" si="22"/>
        <v>8610.8799999999992</v>
      </c>
      <c r="J153" s="60">
        <f t="shared" si="23"/>
        <v>11200.96</v>
      </c>
      <c r="K153" s="69"/>
      <c r="L153" s="69"/>
      <c r="M153" s="70"/>
      <c r="N153" s="69"/>
      <c r="O153" s="69"/>
      <c r="P153" s="69"/>
      <c r="Q153" s="69"/>
      <c r="R153" s="69"/>
      <c r="S153" s="69"/>
      <c r="T153" s="69"/>
      <c r="U153" s="69"/>
    </row>
    <row r="154" spans="1:21" s="51" customFormat="1" ht="38.25" x14ac:dyDescent="0.2">
      <c r="A154" s="57" t="s">
        <v>266</v>
      </c>
      <c r="B154" s="57" t="s">
        <v>267</v>
      </c>
      <c r="C154" s="58" t="s">
        <v>34</v>
      </c>
      <c r="D154" s="59">
        <v>2273</v>
      </c>
      <c r="E154" s="62">
        <v>1.1399999999999999</v>
      </c>
      <c r="F154" s="62">
        <v>3.79</v>
      </c>
      <c r="G154" s="60">
        <f t="shared" si="24"/>
        <v>4.93</v>
      </c>
      <c r="H154" s="60">
        <f t="shared" si="21"/>
        <v>2591.2199999999998</v>
      </c>
      <c r="I154" s="60">
        <f t="shared" si="22"/>
        <v>8614.67</v>
      </c>
      <c r="J154" s="60">
        <f t="shared" si="23"/>
        <v>11205.89</v>
      </c>
      <c r="K154" s="69"/>
      <c r="L154" s="69"/>
      <c r="M154" s="70"/>
      <c r="N154" s="69"/>
      <c r="O154" s="69"/>
      <c r="P154" s="69"/>
      <c r="Q154" s="69"/>
      <c r="R154" s="69"/>
      <c r="S154" s="69"/>
      <c r="T154" s="69"/>
      <c r="U154" s="69"/>
    </row>
    <row r="155" spans="1:21" s="51" customFormat="1" ht="38.25" x14ac:dyDescent="0.2">
      <c r="A155" s="57" t="s">
        <v>268</v>
      </c>
      <c r="B155" s="57" t="s">
        <v>269</v>
      </c>
      <c r="C155" s="58" t="s">
        <v>34</v>
      </c>
      <c r="D155" s="59">
        <v>299</v>
      </c>
      <c r="E155" s="62">
        <v>1.1399999999999999</v>
      </c>
      <c r="F155" s="62">
        <v>3.79</v>
      </c>
      <c r="G155" s="60">
        <f t="shared" si="24"/>
        <v>4.93</v>
      </c>
      <c r="H155" s="60">
        <f t="shared" si="21"/>
        <v>340.86</v>
      </c>
      <c r="I155" s="60">
        <f t="shared" si="22"/>
        <v>1133.21</v>
      </c>
      <c r="J155" s="60">
        <f t="shared" si="23"/>
        <v>1474.07</v>
      </c>
      <c r="K155" s="69"/>
      <c r="L155" s="69"/>
      <c r="M155" s="70"/>
      <c r="N155" s="69"/>
      <c r="O155" s="69"/>
      <c r="P155" s="69"/>
      <c r="Q155" s="69"/>
      <c r="R155" s="69"/>
      <c r="S155" s="69"/>
      <c r="T155" s="69"/>
      <c r="U155" s="69"/>
    </row>
    <row r="156" spans="1:21" s="51" customFormat="1" ht="38.25" x14ac:dyDescent="0.2">
      <c r="A156" s="57" t="s">
        <v>270</v>
      </c>
      <c r="B156" s="57" t="s">
        <v>271</v>
      </c>
      <c r="C156" s="58" t="s">
        <v>34</v>
      </c>
      <c r="D156" s="59">
        <v>998</v>
      </c>
      <c r="E156" s="62">
        <v>1.1399999999999999</v>
      </c>
      <c r="F156" s="62">
        <v>3.79</v>
      </c>
      <c r="G156" s="60">
        <f t="shared" si="24"/>
        <v>4.93</v>
      </c>
      <c r="H156" s="60">
        <f t="shared" si="21"/>
        <v>1137.72</v>
      </c>
      <c r="I156" s="60">
        <f t="shared" si="22"/>
        <v>3782.42</v>
      </c>
      <c r="J156" s="60">
        <f t="shared" si="23"/>
        <v>4920.1400000000003</v>
      </c>
      <c r="K156" s="69"/>
      <c r="L156" s="69"/>
      <c r="M156" s="70"/>
      <c r="N156" s="69"/>
      <c r="O156" s="69"/>
      <c r="P156" s="69"/>
      <c r="Q156" s="69"/>
      <c r="R156" s="69"/>
      <c r="S156" s="69"/>
      <c r="T156" s="69"/>
      <c r="U156" s="69"/>
    </row>
    <row r="157" spans="1:21" s="51" customFormat="1" x14ac:dyDescent="0.2">
      <c r="A157" s="57" t="s">
        <v>272</v>
      </c>
      <c r="B157" s="57" t="s">
        <v>273</v>
      </c>
      <c r="C157" s="58" t="s">
        <v>34</v>
      </c>
      <c r="D157" s="59">
        <v>135</v>
      </c>
      <c r="E157" s="62">
        <v>7.97</v>
      </c>
      <c r="F157" s="62">
        <v>15.65</v>
      </c>
      <c r="G157" s="60">
        <f t="shared" si="24"/>
        <v>23.62</v>
      </c>
      <c r="H157" s="60">
        <f t="shared" si="21"/>
        <v>1075.95</v>
      </c>
      <c r="I157" s="60">
        <f t="shared" si="22"/>
        <v>2112.75</v>
      </c>
      <c r="J157" s="60">
        <f t="shared" si="23"/>
        <v>3188.7</v>
      </c>
      <c r="K157" s="69"/>
      <c r="L157" s="69"/>
      <c r="M157" s="70"/>
      <c r="N157" s="69"/>
      <c r="O157" s="69"/>
      <c r="P157" s="69"/>
      <c r="Q157" s="69"/>
      <c r="R157" s="69"/>
      <c r="S157" s="69"/>
      <c r="T157" s="69"/>
      <c r="U157" s="69"/>
    </row>
    <row r="158" spans="1:21" s="51" customFormat="1" x14ac:dyDescent="0.2">
      <c r="A158" s="57" t="s">
        <v>274</v>
      </c>
      <c r="B158" s="57" t="s">
        <v>275</v>
      </c>
      <c r="C158" s="58" t="s">
        <v>34</v>
      </c>
      <c r="D158" s="59">
        <v>36</v>
      </c>
      <c r="E158" s="62">
        <v>5.21</v>
      </c>
      <c r="F158" s="62">
        <v>11.87</v>
      </c>
      <c r="G158" s="60">
        <f t="shared" si="24"/>
        <v>17.079999999999998</v>
      </c>
      <c r="H158" s="60">
        <f t="shared" si="21"/>
        <v>187.56</v>
      </c>
      <c r="I158" s="60">
        <f t="shared" si="22"/>
        <v>427.32</v>
      </c>
      <c r="J158" s="60">
        <f t="shared" si="23"/>
        <v>614.88</v>
      </c>
      <c r="K158" s="69"/>
      <c r="L158" s="69"/>
      <c r="M158" s="70"/>
      <c r="N158" s="69"/>
      <c r="O158" s="69"/>
      <c r="P158" s="69"/>
      <c r="Q158" s="69"/>
      <c r="R158" s="69"/>
      <c r="S158" s="69"/>
      <c r="T158" s="69"/>
      <c r="U158" s="69"/>
    </row>
    <row r="159" spans="1:21" s="51" customFormat="1" ht="38.25" x14ac:dyDescent="0.2">
      <c r="A159" s="57" t="s">
        <v>276</v>
      </c>
      <c r="B159" s="57" t="s">
        <v>277</v>
      </c>
      <c r="C159" s="58" t="s">
        <v>34</v>
      </c>
      <c r="D159" s="59">
        <v>592</v>
      </c>
      <c r="E159" s="62">
        <v>4.82</v>
      </c>
      <c r="F159" s="62">
        <v>8.67</v>
      </c>
      <c r="G159" s="60">
        <f t="shared" si="24"/>
        <v>13.49</v>
      </c>
      <c r="H159" s="60">
        <f t="shared" si="21"/>
        <v>2853.44</v>
      </c>
      <c r="I159" s="60">
        <f t="shared" si="22"/>
        <v>5132.6399999999994</v>
      </c>
      <c r="J159" s="60">
        <f t="shared" si="23"/>
        <v>7986.08</v>
      </c>
      <c r="K159" s="69"/>
      <c r="L159" s="69"/>
      <c r="M159" s="70"/>
      <c r="N159" s="69"/>
      <c r="O159" s="69"/>
      <c r="P159" s="69"/>
      <c r="Q159" s="69"/>
      <c r="R159" s="69"/>
      <c r="S159" s="69"/>
      <c r="T159" s="69"/>
      <c r="U159" s="69"/>
    </row>
    <row r="160" spans="1:21" s="51" customFormat="1" ht="38.25" x14ac:dyDescent="0.2">
      <c r="A160" s="57" t="s">
        <v>278</v>
      </c>
      <c r="B160" s="57" t="s">
        <v>279</v>
      </c>
      <c r="C160" s="58" t="s">
        <v>21</v>
      </c>
      <c r="D160" s="59">
        <v>46</v>
      </c>
      <c r="E160" s="62">
        <v>6.1</v>
      </c>
      <c r="F160" s="62">
        <v>4.6900000000000004</v>
      </c>
      <c r="G160" s="60">
        <f t="shared" si="24"/>
        <v>10.79</v>
      </c>
      <c r="H160" s="60">
        <f t="shared" si="21"/>
        <v>280.60000000000002</v>
      </c>
      <c r="I160" s="60">
        <f t="shared" si="22"/>
        <v>215.73999999999995</v>
      </c>
      <c r="J160" s="60">
        <f t="shared" si="23"/>
        <v>496.34</v>
      </c>
      <c r="K160" s="69"/>
      <c r="L160" s="69"/>
      <c r="M160" s="70"/>
      <c r="N160" s="69"/>
      <c r="O160" s="69"/>
      <c r="P160" s="69"/>
      <c r="Q160" s="69"/>
      <c r="R160" s="69"/>
      <c r="S160" s="69"/>
      <c r="T160" s="69"/>
      <c r="U160" s="69"/>
    </row>
    <row r="161" spans="1:21" s="51" customFormat="1" ht="38.25" x14ac:dyDescent="0.2">
      <c r="A161" s="57" t="s">
        <v>280</v>
      </c>
      <c r="B161" s="57" t="s">
        <v>281</v>
      </c>
      <c r="C161" s="58" t="s">
        <v>21</v>
      </c>
      <c r="D161" s="59">
        <v>125</v>
      </c>
      <c r="E161" s="62">
        <v>4.07</v>
      </c>
      <c r="F161" s="62">
        <v>2.61</v>
      </c>
      <c r="G161" s="60">
        <f t="shared" si="24"/>
        <v>6.68</v>
      </c>
      <c r="H161" s="60">
        <f t="shared" si="21"/>
        <v>508.75</v>
      </c>
      <c r="I161" s="60">
        <f t="shared" si="22"/>
        <v>326.25</v>
      </c>
      <c r="J161" s="60">
        <f t="shared" si="23"/>
        <v>835</v>
      </c>
      <c r="K161" s="69"/>
      <c r="L161" s="69"/>
      <c r="M161" s="70"/>
      <c r="N161" s="69"/>
      <c r="O161" s="69"/>
      <c r="P161" s="69"/>
      <c r="Q161" s="69"/>
      <c r="R161" s="69"/>
      <c r="S161" s="69"/>
      <c r="T161" s="69"/>
      <c r="U161" s="69"/>
    </row>
    <row r="162" spans="1:21" s="51" customFormat="1" ht="38.25" x14ac:dyDescent="0.2">
      <c r="A162" s="57" t="s">
        <v>282</v>
      </c>
      <c r="B162" s="57" t="s">
        <v>283</v>
      </c>
      <c r="C162" s="58" t="s">
        <v>34</v>
      </c>
      <c r="D162" s="59">
        <v>179</v>
      </c>
      <c r="E162" s="62">
        <v>11.43</v>
      </c>
      <c r="F162" s="62">
        <v>18.899999999999999</v>
      </c>
      <c r="G162" s="60">
        <f t="shared" si="24"/>
        <v>30.33</v>
      </c>
      <c r="H162" s="60">
        <f t="shared" si="21"/>
        <v>2045.97</v>
      </c>
      <c r="I162" s="60">
        <f t="shared" si="22"/>
        <v>3383.0999999999995</v>
      </c>
      <c r="J162" s="60">
        <f t="shared" si="23"/>
        <v>5429.07</v>
      </c>
      <c r="K162" s="69"/>
      <c r="L162" s="69"/>
      <c r="M162" s="70"/>
      <c r="N162" s="69"/>
      <c r="O162" s="69"/>
      <c r="P162" s="69"/>
      <c r="Q162" s="69"/>
      <c r="R162" s="69"/>
      <c r="S162" s="69"/>
      <c r="T162" s="69"/>
      <c r="U162" s="69"/>
    </row>
    <row r="163" spans="1:21" s="51" customFormat="1" ht="25.5" x14ac:dyDescent="0.2">
      <c r="A163" s="57" t="s">
        <v>284</v>
      </c>
      <c r="B163" s="57" t="s">
        <v>285</v>
      </c>
      <c r="C163" s="58" t="s">
        <v>21</v>
      </c>
      <c r="D163" s="59">
        <v>17</v>
      </c>
      <c r="E163" s="62">
        <v>9.1199999999999992</v>
      </c>
      <c r="F163" s="62">
        <v>9.52</v>
      </c>
      <c r="G163" s="60">
        <f t="shared" si="24"/>
        <v>18.64</v>
      </c>
      <c r="H163" s="60">
        <f t="shared" si="21"/>
        <v>155.04</v>
      </c>
      <c r="I163" s="60">
        <f t="shared" si="22"/>
        <v>161.84</v>
      </c>
      <c r="J163" s="60">
        <f t="shared" si="23"/>
        <v>316.88</v>
      </c>
      <c r="K163" s="69"/>
      <c r="L163" s="69"/>
      <c r="M163" s="70"/>
      <c r="N163" s="69"/>
      <c r="O163" s="69"/>
      <c r="P163" s="69"/>
      <c r="Q163" s="69"/>
      <c r="R163" s="69"/>
      <c r="S163" s="69"/>
      <c r="T163" s="69"/>
      <c r="U163" s="69"/>
    </row>
    <row r="164" spans="1:21" s="51" customFormat="1" ht="38.25" x14ac:dyDescent="0.2">
      <c r="A164" s="57" t="s">
        <v>286</v>
      </c>
      <c r="B164" s="57" t="s">
        <v>287</v>
      </c>
      <c r="C164" s="58" t="s">
        <v>34</v>
      </c>
      <c r="D164" s="59">
        <v>33</v>
      </c>
      <c r="E164" s="62">
        <v>5.74</v>
      </c>
      <c r="F164" s="62">
        <v>12.34</v>
      </c>
      <c r="G164" s="60">
        <f>E164+F164</f>
        <v>18.079999999999998</v>
      </c>
      <c r="H164" s="60">
        <f t="shared" si="21"/>
        <v>189.42</v>
      </c>
      <c r="I164" s="60">
        <f t="shared" si="22"/>
        <v>407.22</v>
      </c>
      <c r="J164" s="60">
        <f t="shared" si="23"/>
        <v>596.64</v>
      </c>
      <c r="K164" s="69"/>
      <c r="L164" s="69"/>
      <c r="M164" s="70"/>
      <c r="N164" s="69"/>
      <c r="O164" s="69"/>
      <c r="P164" s="69"/>
      <c r="Q164" s="69"/>
      <c r="R164" s="69"/>
      <c r="S164" s="69"/>
      <c r="T164" s="69"/>
      <c r="U164" s="69"/>
    </row>
    <row r="165" spans="1:21" s="51" customFormat="1" ht="38.25" x14ac:dyDescent="0.2">
      <c r="A165" s="57" t="s">
        <v>288</v>
      </c>
      <c r="B165" s="57" t="s">
        <v>289</v>
      </c>
      <c r="C165" s="58" t="s">
        <v>21</v>
      </c>
      <c r="D165" s="59">
        <v>3</v>
      </c>
      <c r="E165" s="62">
        <v>10.42</v>
      </c>
      <c r="F165" s="62">
        <v>7.56</v>
      </c>
      <c r="G165" s="60">
        <f t="shared" si="24"/>
        <v>17.98</v>
      </c>
      <c r="H165" s="60">
        <f t="shared" si="21"/>
        <v>31.26</v>
      </c>
      <c r="I165" s="60">
        <f t="shared" si="22"/>
        <v>22.679999999999996</v>
      </c>
      <c r="J165" s="60">
        <f t="shared" si="23"/>
        <v>53.94</v>
      </c>
      <c r="K165" s="69"/>
      <c r="L165" s="69"/>
      <c r="M165" s="70"/>
      <c r="N165" s="69"/>
      <c r="O165" s="69"/>
      <c r="P165" s="69"/>
      <c r="Q165" s="69"/>
      <c r="R165" s="69"/>
      <c r="S165" s="69"/>
      <c r="T165" s="69"/>
      <c r="U165" s="69"/>
    </row>
    <row r="166" spans="1:21" s="51" customFormat="1" ht="38.25" x14ac:dyDescent="0.2">
      <c r="A166" s="57" t="s">
        <v>290</v>
      </c>
      <c r="B166" s="57" t="s">
        <v>291</v>
      </c>
      <c r="C166" s="58" t="s">
        <v>21</v>
      </c>
      <c r="D166" s="59">
        <v>9</v>
      </c>
      <c r="E166" s="62">
        <v>5.3</v>
      </c>
      <c r="F166" s="62">
        <v>3.46</v>
      </c>
      <c r="G166" s="60">
        <f t="shared" si="24"/>
        <v>8.76</v>
      </c>
      <c r="H166" s="60">
        <f t="shared" ref="H166:H197" si="25">TRUNC(D166 * E166, 2)</f>
        <v>47.7</v>
      </c>
      <c r="I166" s="60">
        <f t="shared" si="22"/>
        <v>31.14</v>
      </c>
      <c r="J166" s="60">
        <f t="shared" ref="J166:J197" si="26">TRUNC(D166 * G166, 2)</f>
        <v>78.84</v>
      </c>
      <c r="K166" s="69"/>
      <c r="L166" s="69"/>
      <c r="M166" s="70"/>
      <c r="N166" s="69"/>
      <c r="O166" s="69"/>
      <c r="P166" s="69"/>
      <c r="Q166" s="69"/>
      <c r="R166" s="69"/>
      <c r="S166" s="69"/>
      <c r="T166" s="69"/>
      <c r="U166" s="69"/>
    </row>
    <row r="167" spans="1:21" s="51" customFormat="1" ht="38.25" x14ac:dyDescent="0.2">
      <c r="A167" s="57" t="s">
        <v>292</v>
      </c>
      <c r="B167" s="57" t="s">
        <v>293</v>
      </c>
      <c r="C167" s="58" t="s">
        <v>34</v>
      </c>
      <c r="D167" s="59">
        <v>6</v>
      </c>
      <c r="E167" s="62">
        <v>12.53</v>
      </c>
      <c r="F167" s="62">
        <v>23.17</v>
      </c>
      <c r="G167" s="60">
        <f t="shared" si="24"/>
        <v>35.700000000000003</v>
      </c>
      <c r="H167" s="60">
        <f t="shared" si="25"/>
        <v>75.180000000000007</v>
      </c>
      <c r="I167" s="60">
        <f t="shared" si="22"/>
        <v>139.01999999999998</v>
      </c>
      <c r="J167" s="60">
        <f t="shared" si="26"/>
        <v>214.2</v>
      </c>
      <c r="K167" s="69"/>
      <c r="L167" s="69"/>
      <c r="M167" s="70"/>
      <c r="N167" s="69"/>
      <c r="O167" s="69"/>
      <c r="P167" s="69"/>
      <c r="Q167" s="69"/>
      <c r="R167" s="69"/>
      <c r="S167" s="69"/>
      <c r="T167" s="69"/>
      <c r="U167" s="69"/>
    </row>
    <row r="168" spans="1:21" s="51" customFormat="1" ht="51" x14ac:dyDescent="0.2">
      <c r="A168" s="57" t="s">
        <v>294</v>
      </c>
      <c r="B168" s="57" t="s">
        <v>295</v>
      </c>
      <c r="C168" s="58" t="s">
        <v>21</v>
      </c>
      <c r="D168" s="59">
        <v>1</v>
      </c>
      <c r="E168" s="62">
        <v>10.42</v>
      </c>
      <c r="F168" s="62">
        <v>12.13</v>
      </c>
      <c r="G168" s="60">
        <f>E168+F168</f>
        <v>22.55</v>
      </c>
      <c r="H168" s="60">
        <f t="shared" si="25"/>
        <v>10.42</v>
      </c>
      <c r="I168" s="60">
        <f t="shared" si="22"/>
        <v>12.13</v>
      </c>
      <c r="J168" s="60">
        <f t="shared" si="26"/>
        <v>22.55</v>
      </c>
      <c r="K168" s="69"/>
      <c r="L168" s="69"/>
      <c r="M168" s="70"/>
      <c r="N168" s="69"/>
      <c r="O168" s="69"/>
      <c r="P168" s="69"/>
      <c r="Q168" s="69"/>
      <c r="R168" s="69"/>
      <c r="S168" s="69"/>
      <c r="T168" s="69"/>
      <c r="U168" s="69"/>
    </row>
    <row r="169" spans="1:21" s="51" customFormat="1" ht="38.25" x14ac:dyDescent="0.2">
      <c r="A169" s="57" t="s">
        <v>296</v>
      </c>
      <c r="B169" s="57" t="s">
        <v>297</v>
      </c>
      <c r="C169" s="58" t="s">
        <v>34</v>
      </c>
      <c r="D169" s="59">
        <v>39</v>
      </c>
      <c r="E169" s="62">
        <v>6.81</v>
      </c>
      <c r="F169" s="62">
        <v>15.79</v>
      </c>
      <c r="G169" s="60">
        <f t="shared" si="24"/>
        <v>22.599999999999998</v>
      </c>
      <c r="H169" s="60">
        <f t="shared" si="25"/>
        <v>265.58999999999997</v>
      </c>
      <c r="I169" s="60">
        <f t="shared" si="22"/>
        <v>615.80999999999995</v>
      </c>
      <c r="J169" s="60">
        <f t="shared" si="26"/>
        <v>881.4</v>
      </c>
      <c r="K169" s="69"/>
      <c r="L169" s="69"/>
      <c r="M169" s="70"/>
      <c r="N169" s="69"/>
      <c r="O169" s="69"/>
      <c r="P169" s="69"/>
      <c r="Q169" s="69"/>
      <c r="R169" s="69"/>
      <c r="S169" s="69"/>
      <c r="T169" s="69"/>
      <c r="U169" s="69"/>
    </row>
    <row r="170" spans="1:21" s="51" customFormat="1" ht="38.25" x14ac:dyDescent="0.2">
      <c r="A170" s="57" t="s">
        <v>298</v>
      </c>
      <c r="B170" s="57" t="s">
        <v>299</v>
      </c>
      <c r="C170" s="58" t="s">
        <v>21</v>
      </c>
      <c r="D170" s="59">
        <v>6</v>
      </c>
      <c r="E170" s="62">
        <v>11.91</v>
      </c>
      <c r="F170" s="62">
        <v>8.59</v>
      </c>
      <c r="G170" s="60">
        <f t="shared" si="24"/>
        <v>20.5</v>
      </c>
      <c r="H170" s="60">
        <f t="shared" si="25"/>
        <v>71.459999999999994</v>
      </c>
      <c r="I170" s="60">
        <f t="shared" si="22"/>
        <v>51.540000000000006</v>
      </c>
      <c r="J170" s="60">
        <f t="shared" si="26"/>
        <v>123</v>
      </c>
      <c r="K170" s="69"/>
      <c r="L170" s="69"/>
      <c r="M170" s="70"/>
      <c r="N170" s="69"/>
      <c r="O170" s="69"/>
      <c r="P170" s="69"/>
      <c r="Q170" s="69"/>
      <c r="R170" s="69"/>
      <c r="S170" s="69"/>
      <c r="T170" s="69"/>
      <c r="U170" s="69"/>
    </row>
    <row r="171" spans="1:21" s="51" customFormat="1" ht="38.25" x14ac:dyDescent="0.2">
      <c r="A171" s="57" t="s">
        <v>300</v>
      </c>
      <c r="B171" s="57" t="s">
        <v>301</v>
      </c>
      <c r="C171" s="58" t="s">
        <v>21</v>
      </c>
      <c r="D171" s="59">
        <v>18</v>
      </c>
      <c r="E171" s="62">
        <v>6.7</v>
      </c>
      <c r="F171" s="62">
        <v>4.8</v>
      </c>
      <c r="G171" s="60">
        <f t="shared" si="24"/>
        <v>11.5</v>
      </c>
      <c r="H171" s="60">
        <f t="shared" si="25"/>
        <v>120.6</v>
      </c>
      <c r="I171" s="60">
        <f t="shared" si="22"/>
        <v>86.4</v>
      </c>
      <c r="J171" s="60">
        <f t="shared" si="26"/>
        <v>207</v>
      </c>
      <c r="K171" s="69"/>
      <c r="L171" s="69"/>
      <c r="M171" s="70"/>
      <c r="N171" s="69"/>
      <c r="O171" s="69"/>
      <c r="P171" s="69"/>
      <c r="Q171" s="69"/>
      <c r="R171" s="69"/>
      <c r="S171" s="69"/>
      <c r="T171" s="69"/>
      <c r="U171" s="69"/>
    </row>
    <row r="172" spans="1:21" s="51" customFormat="1" ht="63.75" x14ac:dyDescent="0.2">
      <c r="A172" s="57" t="s">
        <v>302</v>
      </c>
      <c r="B172" s="57" t="s">
        <v>303</v>
      </c>
      <c r="C172" s="58" t="s">
        <v>34</v>
      </c>
      <c r="D172" s="59">
        <v>6</v>
      </c>
      <c r="E172" s="62">
        <v>5.72</v>
      </c>
      <c r="F172" s="62">
        <v>22.47</v>
      </c>
      <c r="G172" s="60">
        <f t="shared" si="24"/>
        <v>28.189999999999998</v>
      </c>
      <c r="H172" s="60">
        <f t="shared" si="25"/>
        <v>34.32</v>
      </c>
      <c r="I172" s="60">
        <f t="shared" si="22"/>
        <v>134.82</v>
      </c>
      <c r="J172" s="60">
        <f t="shared" si="26"/>
        <v>169.14</v>
      </c>
      <c r="K172" s="69"/>
      <c r="L172" s="69"/>
      <c r="M172" s="70"/>
      <c r="N172" s="69"/>
      <c r="O172" s="69"/>
      <c r="P172" s="69"/>
      <c r="Q172" s="69"/>
      <c r="R172" s="69"/>
      <c r="S172" s="69"/>
      <c r="T172" s="69"/>
      <c r="U172" s="69"/>
    </row>
    <row r="173" spans="1:21" s="51" customFormat="1" ht="63.75" x14ac:dyDescent="0.2">
      <c r="A173" s="57" t="s">
        <v>304</v>
      </c>
      <c r="B173" s="57" t="s">
        <v>305</v>
      </c>
      <c r="C173" s="58" t="s">
        <v>34</v>
      </c>
      <c r="D173" s="59">
        <v>18</v>
      </c>
      <c r="E173" s="62">
        <v>5.72</v>
      </c>
      <c r="F173" s="62">
        <v>41.53</v>
      </c>
      <c r="G173" s="60">
        <f>E173+F173</f>
        <v>47.25</v>
      </c>
      <c r="H173" s="60">
        <f t="shared" si="25"/>
        <v>102.96</v>
      </c>
      <c r="I173" s="60">
        <f t="shared" si="22"/>
        <v>747.54</v>
      </c>
      <c r="J173" s="60">
        <f t="shared" si="26"/>
        <v>850.5</v>
      </c>
      <c r="K173" s="69"/>
      <c r="L173" s="69"/>
      <c r="M173" s="70"/>
      <c r="N173" s="69"/>
      <c r="O173" s="69"/>
      <c r="P173" s="69"/>
      <c r="Q173" s="69"/>
      <c r="R173" s="69"/>
      <c r="S173" s="69"/>
      <c r="T173" s="69"/>
      <c r="U173" s="69"/>
    </row>
    <row r="174" spans="1:21" s="51" customFormat="1" ht="38.25" x14ac:dyDescent="0.2">
      <c r="A174" s="57" t="s">
        <v>306</v>
      </c>
      <c r="B174" s="57" t="s">
        <v>307</v>
      </c>
      <c r="C174" s="58" t="s">
        <v>34</v>
      </c>
      <c r="D174" s="59">
        <v>18</v>
      </c>
      <c r="E174" s="62">
        <v>12.47</v>
      </c>
      <c r="F174" s="62">
        <v>49.09</v>
      </c>
      <c r="G174" s="60">
        <f t="shared" si="24"/>
        <v>61.56</v>
      </c>
      <c r="H174" s="60">
        <f t="shared" si="25"/>
        <v>224.46</v>
      </c>
      <c r="I174" s="60">
        <f t="shared" si="22"/>
        <v>883.61999999999989</v>
      </c>
      <c r="J174" s="60">
        <f t="shared" si="26"/>
        <v>1108.08</v>
      </c>
      <c r="K174" s="69"/>
      <c r="L174" s="69"/>
      <c r="M174" s="70"/>
      <c r="N174" s="69"/>
      <c r="O174" s="69"/>
      <c r="P174" s="69"/>
      <c r="Q174" s="69"/>
      <c r="R174" s="69"/>
      <c r="S174" s="69"/>
      <c r="T174" s="69"/>
      <c r="U174" s="69"/>
    </row>
    <row r="175" spans="1:21" s="51" customFormat="1" ht="25.5" x14ac:dyDescent="0.2">
      <c r="A175" s="57" t="s">
        <v>308</v>
      </c>
      <c r="B175" s="57" t="s">
        <v>309</v>
      </c>
      <c r="C175" s="58" t="s">
        <v>21</v>
      </c>
      <c r="D175" s="59">
        <v>3</v>
      </c>
      <c r="E175" s="62">
        <v>12.84</v>
      </c>
      <c r="F175" s="62">
        <v>37.82</v>
      </c>
      <c r="G175" s="60">
        <f t="shared" si="24"/>
        <v>50.66</v>
      </c>
      <c r="H175" s="60">
        <f t="shared" si="25"/>
        <v>38.520000000000003</v>
      </c>
      <c r="I175" s="60">
        <f t="shared" si="22"/>
        <v>113.45999999999998</v>
      </c>
      <c r="J175" s="60">
        <f t="shared" si="26"/>
        <v>151.97999999999999</v>
      </c>
      <c r="K175" s="69"/>
      <c r="L175" s="69"/>
      <c r="M175" s="70"/>
      <c r="N175" s="69"/>
      <c r="O175" s="69"/>
      <c r="P175" s="69"/>
      <c r="Q175" s="69"/>
      <c r="R175" s="69"/>
      <c r="S175" s="69"/>
      <c r="T175" s="69"/>
      <c r="U175" s="69"/>
    </row>
    <row r="176" spans="1:21" s="51" customFormat="1" ht="25.5" x14ac:dyDescent="0.2">
      <c r="A176" s="57" t="s">
        <v>310</v>
      </c>
      <c r="B176" s="57" t="s">
        <v>311</v>
      </c>
      <c r="C176" s="58" t="s">
        <v>21</v>
      </c>
      <c r="D176" s="59">
        <v>98</v>
      </c>
      <c r="E176" s="62">
        <v>5.44</v>
      </c>
      <c r="F176" s="62">
        <v>7.24</v>
      </c>
      <c r="G176" s="60">
        <f t="shared" si="24"/>
        <v>12.68</v>
      </c>
      <c r="H176" s="60">
        <f t="shared" si="25"/>
        <v>533.12</v>
      </c>
      <c r="I176" s="60">
        <f t="shared" si="22"/>
        <v>709.5200000000001</v>
      </c>
      <c r="J176" s="60">
        <f t="shared" si="26"/>
        <v>1242.6400000000001</v>
      </c>
      <c r="K176" s="69"/>
      <c r="L176" s="69"/>
      <c r="M176" s="70"/>
      <c r="N176" s="69"/>
      <c r="O176" s="69"/>
      <c r="P176" s="69"/>
      <c r="Q176" s="69"/>
      <c r="R176" s="69"/>
      <c r="S176" s="69"/>
      <c r="T176" s="69"/>
      <c r="U176" s="69"/>
    </row>
    <row r="177" spans="1:21" s="51" customFormat="1" ht="25.5" x14ac:dyDescent="0.2">
      <c r="A177" s="57" t="s">
        <v>312</v>
      </c>
      <c r="B177" s="57" t="s">
        <v>313</v>
      </c>
      <c r="C177" s="58" t="s">
        <v>21</v>
      </c>
      <c r="D177" s="59">
        <v>27</v>
      </c>
      <c r="E177" s="62">
        <v>9.51</v>
      </c>
      <c r="F177" s="62">
        <v>6.31</v>
      </c>
      <c r="G177" s="60">
        <f t="shared" si="24"/>
        <v>15.82</v>
      </c>
      <c r="H177" s="60">
        <f t="shared" si="25"/>
        <v>256.77</v>
      </c>
      <c r="I177" s="60">
        <f t="shared" si="22"/>
        <v>170.37</v>
      </c>
      <c r="J177" s="60">
        <f t="shared" si="26"/>
        <v>427.14</v>
      </c>
      <c r="K177" s="69"/>
      <c r="L177" s="69"/>
      <c r="M177" s="70"/>
      <c r="N177" s="69"/>
      <c r="O177" s="69"/>
      <c r="P177" s="69"/>
      <c r="Q177" s="69"/>
      <c r="R177" s="69"/>
      <c r="S177" s="69"/>
      <c r="T177" s="69"/>
      <c r="U177" s="69"/>
    </row>
    <row r="178" spans="1:21" s="51" customFormat="1" ht="25.5" x14ac:dyDescent="0.2">
      <c r="A178" s="57" t="s">
        <v>314</v>
      </c>
      <c r="B178" s="57" t="s">
        <v>315</v>
      </c>
      <c r="C178" s="58" t="s">
        <v>21</v>
      </c>
      <c r="D178" s="59">
        <v>47</v>
      </c>
      <c r="E178" s="62">
        <v>10.93</v>
      </c>
      <c r="F178" s="62">
        <v>9.01</v>
      </c>
      <c r="G178" s="60">
        <f>E178+F178</f>
        <v>19.939999999999998</v>
      </c>
      <c r="H178" s="60">
        <f t="shared" si="25"/>
        <v>513.71</v>
      </c>
      <c r="I178" s="60">
        <f t="shared" si="22"/>
        <v>423.46999999999991</v>
      </c>
      <c r="J178" s="60">
        <f t="shared" si="26"/>
        <v>937.18</v>
      </c>
      <c r="K178" s="69"/>
      <c r="L178" s="69"/>
      <c r="M178" s="70"/>
      <c r="N178" s="69"/>
      <c r="O178" s="69"/>
      <c r="P178" s="69"/>
      <c r="Q178" s="69"/>
      <c r="R178" s="69"/>
      <c r="S178" s="69"/>
      <c r="T178" s="69"/>
      <c r="U178" s="69"/>
    </row>
    <row r="179" spans="1:21" s="51" customFormat="1" x14ac:dyDescent="0.2">
      <c r="A179" s="57" t="s">
        <v>316</v>
      </c>
      <c r="B179" s="57" t="s">
        <v>317</v>
      </c>
      <c r="C179" s="58" t="s">
        <v>714</v>
      </c>
      <c r="D179" s="59">
        <v>1</v>
      </c>
      <c r="E179" s="62">
        <v>1.1399999999999999</v>
      </c>
      <c r="F179" s="62">
        <v>5.82</v>
      </c>
      <c r="G179" s="60">
        <f t="shared" si="24"/>
        <v>6.96</v>
      </c>
      <c r="H179" s="60">
        <f t="shared" si="25"/>
        <v>1.1399999999999999</v>
      </c>
      <c r="I179" s="60">
        <f t="shared" si="22"/>
        <v>5.82</v>
      </c>
      <c r="J179" s="60">
        <f t="shared" si="26"/>
        <v>6.96</v>
      </c>
      <c r="K179" s="69"/>
      <c r="L179" s="69"/>
      <c r="M179" s="70"/>
      <c r="N179" s="69"/>
      <c r="O179" s="69"/>
      <c r="P179" s="69"/>
      <c r="Q179" s="69"/>
      <c r="R179" s="69"/>
      <c r="S179" s="69"/>
      <c r="T179" s="69"/>
      <c r="U179" s="69"/>
    </row>
    <row r="180" spans="1:21" s="51" customFormat="1" x14ac:dyDescent="0.2">
      <c r="A180" s="57" t="s">
        <v>318</v>
      </c>
      <c r="B180" s="57" t="s">
        <v>319</v>
      </c>
      <c r="C180" s="58" t="s">
        <v>714</v>
      </c>
      <c r="D180" s="59">
        <v>1</v>
      </c>
      <c r="E180" s="62">
        <v>1.1399999999999999</v>
      </c>
      <c r="F180" s="62">
        <v>4.58</v>
      </c>
      <c r="G180" s="60">
        <f t="shared" si="24"/>
        <v>5.72</v>
      </c>
      <c r="H180" s="60">
        <f t="shared" si="25"/>
        <v>1.1399999999999999</v>
      </c>
      <c r="I180" s="60">
        <f t="shared" si="22"/>
        <v>4.58</v>
      </c>
      <c r="J180" s="60">
        <f t="shared" si="26"/>
        <v>5.72</v>
      </c>
      <c r="K180" s="69"/>
      <c r="L180" s="69"/>
      <c r="M180" s="70"/>
      <c r="N180" s="69"/>
      <c r="O180" s="69"/>
      <c r="P180" s="69"/>
      <c r="Q180" s="69"/>
      <c r="R180" s="69"/>
      <c r="S180" s="69"/>
      <c r="T180" s="69"/>
      <c r="U180" s="69"/>
    </row>
    <row r="181" spans="1:21" s="51" customFormat="1" x14ac:dyDescent="0.2">
      <c r="A181" s="57" t="s">
        <v>320</v>
      </c>
      <c r="B181" s="57" t="s">
        <v>321</v>
      </c>
      <c r="C181" s="58" t="s">
        <v>21</v>
      </c>
      <c r="D181" s="59">
        <v>21</v>
      </c>
      <c r="E181" s="62">
        <v>20.04</v>
      </c>
      <c r="F181" s="62">
        <v>30.97</v>
      </c>
      <c r="G181" s="60">
        <f t="shared" si="24"/>
        <v>51.01</v>
      </c>
      <c r="H181" s="60">
        <f t="shared" si="25"/>
        <v>420.84</v>
      </c>
      <c r="I181" s="60">
        <f t="shared" si="22"/>
        <v>650.37000000000012</v>
      </c>
      <c r="J181" s="60">
        <f t="shared" si="26"/>
        <v>1071.21</v>
      </c>
      <c r="K181" s="69"/>
      <c r="L181" s="69"/>
      <c r="M181" s="70"/>
      <c r="N181" s="69"/>
      <c r="O181" s="69"/>
      <c r="P181" s="69"/>
      <c r="Q181" s="69"/>
      <c r="R181" s="69"/>
      <c r="S181" s="69"/>
      <c r="T181" s="69"/>
      <c r="U181" s="69"/>
    </row>
    <row r="182" spans="1:21" s="51" customFormat="1" x14ac:dyDescent="0.2">
      <c r="A182" s="57" t="s">
        <v>322</v>
      </c>
      <c r="B182" s="57" t="s">
        <v>323</v>
      </c>
      <c r="C182" s="58" t="s">
        <v>21</v>
      </c>
      <c r="D182" s="59">
        <v>45</v>
      </c>
      <c r="E182" s="62">
        <v>20.04</v>
      </c>
      <c r="F182" s="62">
        <v>30.97</v>
      </c>
      <c r="G182" s="60">
        <f t="shared" si="24"/>
        <v>51.01</v>
      </c>
      <c r="H182" s="60">
        <f t="shared" si="25"/>
        <v>901.8</v>
      </c>
      <c r="I182" s="60">
        <f t="shared" si="22"/>
        <v>1393.6499999999999</v>
      </c>
      <c r="J182" s="60">
        <f t="shared" si="26"/>
        <v>2295.4499999999998</v>
      </c>
      <c r="K182" s="69"/>
      <c r="L182" s="69"/>
      <c r="M182" s="70"/>
      <c r="N182" s="69"/>
      <c r="O182" s="69"/>
      <c r="P182" s="69"/>
      <c r="Q182" s="69"/>
      <c r="R182" s="69"/>
      <c r="S182" s="69"/>
      <c r="T182" s="69"/>
      <c r="U182" s="69"/>
    </row>
    <row r="183" spans="1:21" s="51" customFormat="1" ht="25.5" x14ac:dyDescent="0.2">
      <c r="A183" s="57" t="s">
        <v>324</v>
      </c>
      <c r="B183" s="57" t="s">
        <v>325</v>
      </c>
      <c r="C183" s="58" t="s">
        <v>21</v>
      </c>
      <c r="D183" s="59">
        <v>132</v>
      </c>
      <c r="E183" s="62">
        <v>1.81</v>
      </c>
      <c r="F183" s="62">
        <v>5.62</v>
      </c>
      <c r="G183" s="60">
        <f t="shared" si="24"/>
        <v>7.43</v>
      </c>
      <c r="H183" s="60">
        <f t="shared" si="25"/>
        <v>238.92</v>
      </c>
      <c r="I183" s="60">
        <f t="shared" si="22"/>
        <v>741.84</v>
      </c>
      <c r="J183" s="60">
        <f t="shared" si="26"/>
        <v>980.76</v>
      </c>
      <c r="K183" s="69"/>
      <c r="L183" s="69"/>
      <c r="M183" s="70"/>
      <c r="N183" s="69"/>
      <c r="O183" s="69"/>
      <c r="P183" s="69"/>
      <c r="Q183" s="69"/>
      <c r="R183" s="69"/>
      <c r="S183" s="69"/>
      <c r="T183" s="69"/>
      <c r="U183" s="69"/>
    </row>
    <row r="184" spans="1:21" s="51" customFormat="1" ht="38.25" x14ac:dyDescent="0.2">
      <c r="A184" s="57" t="s">
        <v>326</v>
      </c>
      <c r="B184" s="57" t="s">
        <v>327</v>
      </c>
      <c r="C184" s="58" t="s">
        <v>21</v>
      </c>
      <c r="D184" s="59">
        <v>19</v>
      </c>
      <c r="E184" s="62">
        <v>12.3</v>
      </c>
      <c r="F184" s="62">
        <v>24.35</v>
      </c>
      <c r="G184" s="60">
        <f t="shared" si="24"/>
        <v>36.650000000000006</v>
      </c>
      <c r="H184" s="60">
        <f t="shared" si="25"/>
        <v>233.7</v>
      </c>
      <c r="I184" s="60">
        <f t="shared" si="22"/>
        <v>462.65000000000003</v>
      </c>
      <c r="J184" s="60">
        <f t="shared" si="26"/>
        <v>696.35</v>
      </c>
      <c r="K184" s="69"/>
      <c r="L184" s="69"/>
      <c r="M184" s="70"/>
      <c r="N184" s="69"/>
      <c r="O184" s="69"/>
      <c r="P184" s="69"/>
      <c r="Q184" s="69"/>
      <c r="R184" s="69"/>
      <c r="S184" s="69"/>
      <c r="T184" s="69"/>
      <c r="U184" s="69"/>
    </row>
    <row r="185" spans="1:21" s="51" customFormat="1" ht="25.5" x14ac:dyDescent="0.2">
      <c r="A185" s="57" t="s">
        <v>328</v>
      </c>
      <c r="B185" s="57" t="s">
        <v>329</v>
      </c>
      <c r="C185" s="58" t="s">
        <v>21</v>
      </c>
      <c r="D185" s="59">
        <v>8</v>
      </c>
      <c r="E185" s="62">
        <v>14.89</v>
      </c>
      <c r="F185" s="62">
        <v>26.33</v>
      </c>
      <c r="G185" s="60">
        <f t="shared" si="24"/>
        <v>41.22</v>
      </c>
      <c r="H185" s="60">
        <f t="shared" si="25"/>
        <v>119.12</v>
      </c>
      <c r="I185" s="60">
        <f t="shared" si="22"/>
        <v>210.64</v>
      </c>
      <c r="J185" s="60">
        <f t="shared" si="26"/>
        <v>329.76</v>
      </c>
      <c r="K185" s="69"/>
      <c r="L185" s="69"/>
      <c r="M185" s="70"/>
      <c r="N185" s="69"/>
      <c r="O185" s="69"/>
      <c r="P185" s="69"/>
      <c r="Q185" s="69"/>
      <c r="R185" s="69"/>
      <c r="S185" s="69"/>
      <c r="T185" s="69"/>
      <c r="U185" s="69"/>
    </row>
    <row r="186" spans="1:21" s="51" customFormat="1" ht="38.25" x14ac:dyDescent="0.2">
      <c r="A186" s="57" t="s">
        <v>330</v>
      </c>
      <c r="B186" s="57" t="s">
        <v>331</v>
      </c>
      <c r="C186" s="58" t="s">
        <v>21</v>
      </c>
      <c r="D186" s="59">
        <v>8</v>
      </c>
      <c r="E186" s="62">
        <v>14.89</v>
      </c>
      <c r="F186" s="62">
        <v>26.33</v>
      </c>
      <c r="G186" s="60">
        <f t="shared" si="24"/>
        <v>41.22</v>
      </c>
      <c r="H186" s="60">
        <f t="shared" si="25"/>
        <v>119.12</v>
      </c>
      <c r="I186" s="60">
        <f t="shared" si="22"/>
        <v>210.64</v>
      </c>
      <c r="J186" s="60">
        <f t="shared" si="26"/>
        <v>329.76</v>
      </c>
      <c r="K186" s="69"/>
      <c r="L186" s="69"/>
      <c r="M186" s="70"/>
      <c r="N186" s="69"/>
      <c r="O186" s="69"/>
      <c r="P186" s="69"/>
      <c r="Q186" s="69"/>
      <c r="R186" s="69"/>
      <c r="S186" s="69"/>
      <c r="T186" s="69"/>
      <c r="U186" s="69"/>
    </row>
    <row r="187" spans="1:21" s="51" customFormat="1" ht="25.5" x14ac:dyDescent="0.2">
      <c r="A187" s="57" t="s">
        <v>332</v>
      </c>
      <c r="B187" s="57" t="s">
        <v>333</v>
      </c>
      <c r="C187" s="58" t="s">
        <v>21</v>
      </c>
      <c r="D187" s="59">
        <v>17</v>
      </c>
      <c r="E187" s="62">
        <v>11.45</v>
      </c>
      <c r="F187" s="62">
        <v>18.63</v>
      </c>
      <c r="G187" s="60">
        <f t="shared" si="24"/>
        <v>30.08</v>
      </c>
      <c r="H187" s="60">
        <f t="shared" si="25"/>
        <v>194.65</v>
      </c>
      <c r="I187" s="60">
        <f t="shared" si="22"/>
        <v>316.71000000000004</v>
      </c>
      <c r="J187" s="60">
        <f t="shared" si="26"/>
        <v>511.36</v>
      </c>
      <c r="K187" s="69"/>
      <c r="L187" s="69"/>
      <c r="M187" s="70"/>
      <c r="N187" s="69"/>
      <c r="O187" s="69"/>
      <c r="P187" s="69"/>
      <c r="Q187" s="69"/>
      <c r="R187" s="69"/>
      <c r="S187" s="69"/>
      <c r="T187" s="69"/>
      <c r="U187" s="69"/>
    </row>
    <row r="188" spans="1:21" s="51" customFormat="1" ht="38.25" x14ac:dyDescent="0.2">
      <c r="A188" s="57" t="s">
        <v>334</v>
      </c>
      <c r="B188" s="57" t="s">
        <v>335</v>
      </c>
      <c r="C188" s="58" t="s">
        <v>21</v>
      </c>
      <c r="D188" s="59">
        <v>1</v>
      </c>
      <c r="E188" s="62">
        <v>20.88</v>
      </c>
      <c r="F188" s="62">
        <v>32.270000000000003</v>
      </c>
      <c r="G188" s="60">
        <f t="shared" si="24"/>
        <v>53.150000000000006</v>
      </c>
      <c r="H188" s="60">
        <f t="shared" si="25"/>
        <v>20.88</v>
      </c>
      <c r="I188" s="60">
        <f t="shared" si="22"/>
        <v>32.269999999999996</v>
      </c>
      <c r="J188" s="60">
        <f t="shared" si="26"/>
        <v>53.15</v>
      </c>
      <c r="K188" s="69"/>
      <c r="L188" s="69"/>
      <c r="M188" s="70"/>
      <c r="N188" s="69"/>
      <c r="O188" s="69"/>
      <c r="P188" s="69"/>
      <c r="Q188" s="69"/>
      <c r="R188" s="69"/>
      <c r="S188" s="69"/>
      <c r="T188" s="69"/>
      <c r="U188" s="69"/>
    </row>
    <row r="189" spans="1:21" s="51" customFormat="1" ht="38.25" x14ac:dyDescent="0.2">
      <c r="A189" s="57" t="s">
        <v>336</v>
      </c>
      <c r="B189" s="57" t="s">
        <v>337</v>
      </c>
      <c r="C189" s="58" t="s">
        <v>21</v>
      </c>
      <c r="D189" s="59">
        <v>4</v>
      </c>
      <c r="E189" s="62">
        <v>20.88</v>
      </c>
      <c r="F189" s="62">
        <v>32.270000000000003</v>
      </c>
      <c r="G189" s="60">
        <f>E189+F189</f>
        <v>53.150000000000006</v>
      </c>
      <c r="H189" s="60">
        <f t="shared" si="25"/>
        <v>83.52</v>
      </c>
      <c r="I189" s="60">
        <f t="shared" si="22"/>
        <v>129.07999999999998</v>
      </c>
      <c r="J189" s="60">
        <f t="shared" si="26"/>
        <v>212.6</v>
      </c>
      <c r="K189" s="69"/>
      <c r="L189" s="69"/>
      <c r="M189" s="70"/>
      <c r="N189" s="69"/>
      <c r="O189" s="69"/>
      <c r="P189" s="69"/>
      <c r="Q189" s="69"/>
      <c r="R189" s="69"/>
      <c r="S189" s="69"/>
      <c r="T189" s="69"/>
      <c r="U189" s="69"/>
    </row>
    <row r="190" spans="1:21" s="51" customFormat="1" ht="38.25" x14ac:dyDescent="0.2">
      <c r="A190" s="57" t="s">
        <v>338</v>
      </c>
      <c r="B190" s="57" t="s">
        <v>339</v>
      </c>
      <c r="C190" s="58" t="s">
        <v>21</v>
      </c>
      <c r="D190" s="59">
        <v>129</v>
      </c>
      <c r="E190" s="62">
        <v>11.82</v>
      </c>
      <c r="F190" s="62">
        <v>20</v>
      </c>
      <c r="G190" s="60">
        <f t="shared" si="24"/>
        <v>31.82</v>
      </c>
      <c r="H190" s="60">
        <f t="shared" si="25"/>
        <v>1524.78</v>
      </c>
      <c r="I190" s="60">
        <f t="shared" si="22"/>
        <v>2580</v>
      </c>
      <c r="J190" s="60">
        <f t="shared" si="26"/>
        <v>4104.78</v>
      </c>
      <c r="K190" s="69"/>
      <c r="L190" s="69"/>
      <c r="M190" s="70"/>
      <c r="N190" s="69"/>
      <c r="O190" s="69"/>
      <c r="P190" s="69"/>
      <c r="Q190" s="69"/>
      <c r="R190" s="69"/>
      <c r="S190" s="69"/>
      <c r="T190" s="69"/>
      <c r="U190" s="69"/>
    </row>
    <row r="191" spans="1:21" s="51" customFormat="1" ht="38.25" x14ac:dyDescent="0.2">
      <c r="A191" s="57" t="s">
        <v>340</v>
      </c>
      <c r="B191" s="57" t="s">
        <v>341</v>
      </c>
      <c r="C191" s="58" t="s">
        <v>21</v>
      </c>
      <c r="D191" s="59">
        <v>84</v>
      </c>
      <c r="E191" s="62">
        <v>11.82</v>
      </c>
      <c r="F191" s="62">
        <v>20</v>
      </c>
      <c r="G191" s="60">
        <f t="shared" si="24"/>
        <v>31.82</v>
      </c>
      <c r="H191" s="60">
        <f t="shared" si="25"/>
        <v>992.88</v>
      </c>
      <c r="I191" s="60">
        <f t="shared" si="22"/>
        <v>1680</v>
      </c>
      <c r="J191" s="60">
        <f t="shared" si="26"/>
        <v>2672.88</v>
      </c>
      <c r="K191" s="69"/>
      <c r="L191" s="69"/>
      <c r="M191" s="70"/>
      <c r="N191" s="69"/>
      <c r="O191" s="69"/>
      <c r="P191" s="69"/>
      <c r="Q191" s="69"/>
      <c r="R191" s="69"/>
      <c r="S191" s="69"/>
      <c r="T191" s="69"/>
      <c r="U191" s="69"/>
    </row>
    <row r="192" spans="1:21" s="51" customFormat="1" ht="25.5" x14ac:dyDescent="0.2">
      <c r="A192" s="57" t="s">
        <v>342</v>
      </c>
      <c r="B192" s="57" t="s">
        <v>343</v>
      </c>
      <c r="C192" s="58" t="s">
        <v>21</v>
      </c>
      <c r="D192" s="59">
        <v>10</v>
      </c>
      <c r="E192" s="62">
        <v>21.81</v>
      </c>
      <c r="F192" s="62">
        <v>104.6</v>
      </c>
      <c r="G192" s="60">
        <f t="shared" si="24"/>
        <v>126.41</v>
      </c>
      <c r="H192" s="60">
        <f t="shared" si="25"/>
        <v>218.1</v>
      </c>
      <c r="I192" s="60">
        <f t="shared" si="22"/>
        <v>1046</v>
      </c>
      <c r="J192" s="60">
        <f t="shared" si="26"/>
        <v>1264.0999999999999</v>
      </c>
      <c r="K192" s="69"/>
      <c r="L192" s="69"/>
      <c r="M192" s="70"/>
      <c r="N192" s="69"/>
      <c r="O192" s="69"/>
      <c r="P192" s="69"/>
      <c r="Q192" s="69"/>
      <c r="R192" s="69"/>
      <c r="S192" s="69"/>
      <c r="T192" s="69"/>
      <c r="U192" s="69"/>
    </row>
    <row r="193" spans="1:21" s="51" customFormat="1" ht="25.5" x14ac:dyDescent="0.2">
      <c r="A193" s="57" t="s">
        <v>344</v>
      </c>
      <c r="B193" s="57" t="s">
        <v>345</v>
      </c>
      <c r="C193" s="58" t="s">
        <v>21</v>
      </c>
      <c r="D193" s="59">
        <v>10</v>
      </c>
      <c r="E193" s="62">
        <v>21.81</v>
      </c>
      <c r="F193" s="62">
        <v>84.88</v>
      </c>
      <c r="G193" s="60">
        <f t="shared" si="24"/>
        <v>106.69</v>
      </c>
      <c r="H193" s="60">
        <f t="shared" si="25"/>
        <v>218.1</v>
      </c>
      <c r="I193" s="60">
        <f t="shared" si="22"/>
        <v>848.80000000000007</v>
      </c>
      <c r="J193" s="60">
        <f t="shared" si="26"/>
        <v>1066.9000000000001</v>
      </c>
      <c r="K193" s="69"/>
      <c r="L193" s="69"/>
      <c r="M193" s="70"/>
      <c r="N193" s="69"/>
      <c r="O193" s="69"/>
      <c r="P193" s="69"/>
      <c r="Q193" s="69"/>
      <c r="R193" s="69"/>
      <c r="S193" s="69"/>
      <c r="T193" s="69"/>
      <c r="U193" s="69"/>
    </row>
    <row r="194" spans="1:21" s="51" customFormat="1" ht="63.75" x14ac:dyDescent="0.2">
      <c r="A194" s="57" t="s">
        <v>346</v>
      </c>
      <c r="B194" s="57" t="s">
        <v>347</v>
      </c>
      <c r="C194" s="58" t="s">
        <v>21</v>
      </c>
      <c r="D194" s="59">
        <v>72</v>
      </c>
      <c r="E194" s="62">
        <v>10.42</v>
      </c>
      <c r="F194" s="62">
        <v>278.54000000000002</v>
      </c>
      <c r="G194" s="60">
        <f t="shared" si="24"/>
        <v>288.96000000000004</v>
      </c>
      <c r="H194" s="60">
        <f t="shared" si="25"/>
        <v>750.24</v>
      </c>
      <c r="I194" s="60">
        <f t="shared" si="22"/>
        <v>20054.879999999997</v>
      </c>
      <c r="J194" s="60">
        <f t="shared" si="26"/>
        <v>20805.12</v>
      </c>
      <c r="K194" s="69"/>
      <c r="L194" s="69"/>
      <c r="M194" s="70"/>
      <c r="N194" s="69"/>
      <c r="O194" s="69"/>
      <c r="P194" s="69"/>
      <c r="Q194" s="69"/>
      <c r="R194" s="69"/>
      <c r="S194" s="69"/>
      <c r="T194" s="69"/>
      <c r="U194" s="69"/>
    </row>
    <row r="195" spans="1:21" s="51" customFormat="1" ht="25.5" x14ac:dyDescent="0.2">
      <c r="A195" s="57" t="s">
        <v>348</v>
      </c>
      <c r="B195" s="57" t="s">
        <v>349</v>
      </c>
      <c r="C195" s="58" t="s">
        <v>21</v>
      </c>
      <c r="D195" s="59">
        <v>12</v>
      </c>
      <c r="E195" s="62">
        <v>13.91</v>
      </c>
      <c r="F195" s="62">
        <v>44.99</v>
      </c>
      <c r="G195" s="60">
        <f>E195+F195</f>
        <v>58.900000000000006</v>
      </c>
      <c r="H195" s="60">
        <f t="shared" si="25"/>
        <v>166.92</v>
      </c>
      <c r="I195" s="60">
        <f t="shared" si="22"/>
        <v>539.88</v>
      </c>
      <c r="J195" s="60">
        <f t="shared" si="26"/>
        <v>706.8</v>
      </c>
      <c r="K195" s="69"/>
      <c r="L195" s="69"/>
      <c r="M195" s="70"/>
      <c r="N195" s="69"/>
      <c r="O195" s="69"/>
      <c r="P195" s="69"/>
      <c r="Q195" s="69"/>
      <c r="R195" s="69"/>
      <c r="S195" s="69"/>
      <c r="T195" s="69"/>
      <c r="U195" s="69"/>
    </row>
    <row r="196" spans="1:21" s="51" customFormat="1" ht="25.5" x14ac:dyDescent="0.2">
      <c r="A196" s="57" t="s">
        <v>350</v>
      </c>
      <c r="B196" s="57" t="s">
        <v>351</v>
      </c>
      <c r="C196" s="58" t="s">
        <v>21</v>
      </c>
      <c r="D196" s="59">
        <v>4</v>
      </c>
      <c r="E196" s="62">
        <v>13.91</v>
      </c>
      <c r="F196" s="62">
        <v>56.93</v>
      </c>
      <c r="G196" s="60">
        <f t="shared" si="24"/>
        <v>70.84</v>
      </c>
      <c r="H196" s="60">
        <f t="shared" si="25"/>
        <v>55.64</v>
      </c>
      <c r="I196" s="60">
        <f t="shared" si="22"/>
        <v>227.72000000000003</v>
      </c>
      <c r="J196" s="60">
        <f t="shared" si="26"/>
        <v>283.36</v>
      </c>
      <c r="K196" s="69"/>
      <c r="L196" s="69"/>
      <c r="M196" s="70"/>
      <c r="N196" s="69"/>
      <c r="O196" s="69"/>
      <c r="P196" s="69"/>
      <c r="Q196" s="69"/>
      <c r="R196" s="69"/>
      <c r="S196" s="69"/>
      <c r="T196" s="69"/>
      <c r="U196" s="69"/>
    </row>
    <row r="197" spans="1:21" s="51" customFormat="1" ht="25.5" x14ac:dyDescent="0.2">
      <c r="A197" s="57" t="s">
        <v>352</v>
      </c>
      <c r="B197" s="57" t="s">
        <v>353</v>
      </c>
      <c r="C197" s="58" t="s">
        <v>21</v>
      </c>
      <c r="D197" s="59">
        <v>88</v>
      </c>
      <c r="E197" s="62">
        <v>5.78</v>
      </c>
      <c r="F197" s="62">
        <v>11.09</v>
      </c>
      <c r="G197" s="60">
        <f t="shared" si="24"/>
        <v>16.87</v>
      </c>
      <c r="H197" s="60">
        <f t="shared" si="25"/>
        <v>508.64</v>
      </c>
      <c r="I197" s="60">
        <f t="shared" si="22"/>
        <v>975.92</v>
      </c>
      <c r="J197" s="60">
        <f t="shared" si="26"/>
        <v>1484.56</v>
      </c>
      <c r="K197" s="69"/>
      <c r="L197" s="69"/>
      <c r="M197" s="70"/>
      <c r="N197" s="69"/>
      <c r="O197" s="69"/>
      <c r="P197" s="69"/>
      <c r="Q197" s="69"/>
      <c r="R197" s="69"/>
      <c r="S197" s="69"/>
      <c r="T197" s="69"/>
      <c r="U197" s="69"/>
    </row>
    <row r="198" spans="1:21" s="51" customFormat="1" ht="25.5" x14ac:dyDescent="0.2">
      <c r="A198" s="57" t="s">
        <v>354</v>
      </c>
      <c r="B198" s="57" t="s">
        <v>355</v>
      </c>
      <c r="C198" s="58" t="s">
        <v>21</v>
      </c>
      <c r="D198" s="59">
        <v>88</v>
      </c>
      <c r="E198" s="62">
        <v>5.78</v>
      </c>
      <c r="F198" s="62">
        <v>15.58</v>
      </c>
      <c r="G198" s="60">
        <f t="shared" si="24"/>
        <v>21.36</v>
      </c>
      <c r="H198" s="60">
        <f t="shared" ref="H198:H204" si="27">TRUNC(D198 * E198, 2)</f>
        <v>508.64</v>
      </c>
      <c r="I198" s="60">
        <f t="shared" ref="I198:I204" si="28">J198 - H198</f>
        <v>1371.04</v>
      </c>
      <c r="J198" s="60">
        <f t="shared" ref="J198:J204" si="29">TRUNC(D198 * G198, 2)</f>
        <v>1879.68</v>
      </c>
      <c r="K198" s="69"/>
      <c r="L198" s="69"/>
      <c r="M198" s="70"/>
      <c r="N198" s="69"/>
      <c r="O198" s="69"/>
      <c r="P198" s="69"/>
      <c r="Q198" s="69"/>
      <c r="R198" s="69"/>
      <c r="S198" s="69"/>
      <c r="T198" s="69"/>
      <c r="U198" s="69"/>
    </row>
    <row r="199" spans="1:21" s="51" customFormat="1" ht="25.5" x14ac:dyDescent="0.2">
      <c r="A199" s="57" t="s">
        <v>356</v>
      </c>
      <c r="B199" s="57" t="s">
        <v>357</v>
      </c>
      <c r="C199" s="58" t="s">
        <v>21</v>
      </c>
      <c r="D199" s="59">
        <v>2</v>
      </c>
      <c r="E199" s="62">
        <v>12.1</v>
      </c>
      <c r="F199" s="62">
        <v>150.54</v>
      </c>
      <c r="G199" s="60">
        <f t="shared" si="24"/>
        <v>162.63999999999999</v>
      </c>
      <c r="H199" s="60">
        <f t="shared" si="27"/>
        <v>24.2</v>
      </c>
      <c r="I199" s="60">
        <f t="shared" si="28"/>
        <v>301.08</v>
      </c>
      <c r="J199" s="60">
        <f t="shared" si="29"/>
        <v>325.27999999999997</v>
      </c>
      <c r="K199" s="69"/>
      <c r="L199" s="69"/>
      <c r="M199" s="70"/>
      <c r="N199" s="69"/>
      <c r="O199" s="69"/>
      <c r="P199" s="69"/>
      <c r="Q199" s="69"/>
      <c r="R199" s="69"/>
      <c r="S199" s="69"/>
      <c r="T199" s="69"/>
      <c r="U199" s="69"/>
    </row>
    <row r="200" spans="1:21" s="51" customFormat="1" ht="25.5" x14ac:dyDescent="0.2">
      <c r="A200" s="57" t="s">
        <v>358</v>
      </c>
      <c r="B200" s="57" t="s">
        <v>359</v>
      </c>
      <c r="C200" s="58" t="s">
        <v>21</v>
      </c>
      <c r="D200" s="59">
        <v>12</v>
      </c>
      <c r="E200" s="62">
        <v>18.28</v>
      </c>
      <c r="F200" s="62">
        <v>393.89</v>
      </c>
      <c r="G200" s="60">
        <f t="shared" si="24"/>
        <v>412.16999999999996</v>
      </c>
      <c r="H200" s="60">
        <f t="shared" si="27"/>
        <v>219.36</v>
      </c>
      <c r="I200" s="60">
        <f t="shared" si="28"/>
        <v>4726.68</v>
      </c>
      <c r="J200" s="60">
        <f t="shared" si="29"/>
        <v>4946.04</v>
      </c>
      <c r="K200" s="69"/>
      <c r="L200" s="69"/>
      <c r="M200" s="70"/>
      <c r="N200" s="69"/>
      <c r="O200" s="69"/>
      <c r="P200" s="69"/>
      <c r="Q200" s="69"/>
      <c r="R200" s="69"/>
      <c r="S200" s="69"/>
      <c r="T200" s="69"/>
      <c r="U200" s="69"/>
    </row>
    <row r="201" spans="1:21" s="51" customFormat="1" ht="38.25" x14ac:dyDescent="0.2">
      <c r="A201" s="57" t="s">
        <v>360</v>
      </c>
      <c r="B201" s="57" t="s">
        <v>361</v>
      </c>
      <c r="C201" s="58" t="s">
        <v>21</v>
      </c>
      <c r="D201" s="59">
        <v>34</v>
      </c>
      <c r="E201" s="62">
        <v>5.27</v>
      </c>
      <c r="F201" s="62">
        <v>196.18</v>
      </c>
      <c r="G201" s="60">
        <f>E201+F201</f>
        <v>201.45000000000002</v>
      </c>
      <c r="H201" s="60">
        <f t="shared" si="27"/>
        <v>179.18</v>
      </c>
      <c r="I201" s="60">
        <f t="shared" si="28"/>
        <v>6670.12</v>
      </c>
      <c r="J201" s="60">
        <f t="shared" si="29"/>
        <v>6849.3</v>
      </c>
      <c r="K201" s="69"/>
      <c r="L201" s="69"/>
      <c r="M201" s="72"/>
      <c r="N201" s="69"/>
      <c r="O201" s="69"/>
      <c r="P201" s="69"/>
      <c r="Q201" s="69"/>
      <c r="R201" s="69"/>
      <c r="S201" s="69"/>
      <c r="T201" s="69"/>
      <c r="U201" s="69"/>
    </row>
    <row r="202" spans="1:21" s="51" customFormat="1" ht="25.5" x14ac:dyDescent="0.2">
      <c r="A202" s="57" t="s">
        <v>362</v>
      </c>
      <c r="B202" s="57" t="s">
        <v>363</v>
      </c>
      <c r="C202" s="58" t="s">
        <v>364</v>
      </c>
      <c r="D202" s="59">
        <v>7</v>
      </c>
      <c r="E202" s="62">
        <v>18.28</v>
      </c>
      <c r="F202" s="62">
        <v>166.62</v>
      </c>
      <c r="G202" s="60">
        <f t="shared" si="24"/>
        <v>184.9</v>
      </c>
      <c r="H202" s="60">
        <f t="shared" si="27"/>
        <v>127.96</v>
      </c>
      <c r="I202" s="60">
        <f t="shared" si="28"/>
        <v>1166.3399999999999</v>
      </c>
      <c r="J202" s="60">
        <f t="shared" si="29"/>
        <v>1294.3</v>
      </c>
      <c r="K202" s="69"/>
      <c r="L202" s="69"/>
      <c r="M202" s="70"/>
      <c r="N202" s="69"/>
      <c r="O202" s="69"/>
      <c r="P202" s="69"/>
      <c r="Q202" s="69"/>
      <c r="R202" s="69"/>
      <c r="S202" s="69"/>
      <c r="T202" s="69"/>
      <c r="U202" s="69"/>
    </row>
    <row r="203" spans="1:21" s="51" customFormat="1" ht="25.5" x14ac:dyDescent="0.2">
      <c r="A203" s="57" t="s">
        <v>365</v>
      </c>
      <c r="B203" s="57" t="s">
        <v>366</v>
      </c>
      <c r="C203" s="58" t="s">
        <v>21</v>
      </c>
      <c r="D203" s="59">
        <v>14</v>
      </c>
      <c r="E203" s="62">
        <v>7.3</v>
      </c>
      <c r="F203" s="62">
        <v>9.27</v>
      </c>
      <c r="G203" s="60">
        <f t="shared" si="24"/>
        <v>16.57</v>
      </c>
      <c r="H203" s="60">
        <f t="shared" si="27"/>
        <v>102.2</v>
      </c>
      <c r="I203" s="60">
        <f t="shared" si="28"/>
        <v>129.77999999999997</v>
      </c>
      <c r="J203" s="60">
        <f t="shared" si="29"/>
        <v>231.98</v>
      </c>
      <c r="K203" s="69"/>
      <c r="L203" s="69"/>
      <c r="M203" s="70"/>
      <c r="N203" s="69"/>
      <c r="O203" s="69"/>
      <c r="P203" s="69"/>
      <c r="Q203" s="69"/>
      <c r="R203" s="69"/>
      <c r="S203" s="69"/>
      <c r="T203" s="69"/>
      <c r="U203" s="69"/>
    </row>
    <row r="204" spans="1:21" s="51" customFormat="1" ht="51" x14ac:dyDescent="0.2">
      <c r="A204" s="57" t="s">
        <v>367</v>
      </c>
      <c r="B204" s="57" t="s">
        <v>368</v>
      </c>
      <c r="C204" s="58" t="s">
        <v>34</v>
      </c>
      <c r="D204" s="59">
        <v>48</v>
      </c>
      <c r="E204" s="62">
        <v>14.61</v>
      </c>
      <c r="F204" s="62">
        <v>87.57</v>
      </c>
      <c r="G204" s="60">
        <f t="shared" si="24"/>
        <v>102.17999999999999</v>
      </c>
      <c r="H204" s="60">
        <f t="shared" si="27"/>
        <v>701.28</v>
      </c>
      <c r="I204" s="60">
        <f t="shared" si="28"/>
        <v>4203.3600000000006</v>
      </c>
      <c r="J204" s="60">
        <f t="shared" si="29"/>
        <v>4904.6400000000003</v>
      </c>
      <c r="K204" s="69"/>
      <c r="L204" s="69"/>
      <c r="M204" s="70"/>
      <c r="N204" s="69"/>
      <c r="O204" s="69"/>
      <c r="P204" s="69"/>
      <c r="Q204" s="69"/>
      <c r="R204" s="69"/>
      <c r="S204" s="69"/>
      <c r="T204" s="69"/>
      <c r="U204" s="69"/>
    </row>
    <row r="205" spans="1:21" x14ac:dyDescent="0.2">
      <c r="A205" s="54" t="s">
        <v>369</v>
      </c>
      <c r="B205" s="54" t="s">
        <v>370</v>
      </c>
      <c r="C205" s="54"/>
      <c r="D205" s="55"/>
      <c r="E205" s="63"/>
      <c r="F205" s="63"/>
      <c r="G205" s="54"/>
      <c r="H205" s="54"/>
      <c r="I205" s="54"/>
      <c r="J205" s="56">
        <f>SUM(J206:J245)</f>
        <v>20584.220000000005</v>
      </c>
      <c r="K205" s="61"/>
      <c r="L205" s="61"/>
      <c r="M205" s="71"/>
      <c r="N205" s="61"/>
      <c r="O205" s="61"/>
      <c r="P205" s="61"/>
      <c r="Q205" s="61"/>
      <c r="R205" s="61"/>
      <c r="S205" s="61"/>
      <c r="T205" s="61"/>
      <c r="U205" s="61"/>
    </row>
    <row r="206" spans="1:21" s="51" customFormat="1" ht="63.75" x14ac:dyDescent="0.2">
      <c r="A206" s="57" t="s">
        <v>371</v>
      </c>
      <c r="B206" s="57" t="s">
        <v>241</v>
      </c>
      <c r="C206" s="58" t="s">
        <v>21</v>
      </c>
      <c r="D206" s="59">
        <v>1</v>
      </c>
      <c r="E206" s="62">
        <v>58.17</v>
      </c>
      <c r="F206" s="62">
        <v>137.41999999999999</v>
      </c>
      <c r="G206" s="60">
        <f t="shared" si="24"/>
        <v>195.58999999999997</v>
      </c>
      <c r="H206" s="60">
        <f t="shared" ref="H206:H245" si="30">TRUNC(D206 * E206, 2)</f>
        <v>58.17</v>
      </c>
      <c r="I206" s="60">
        <f t="shared" ref="I206:I245" si="31">J206 - H206</f>
        <v>137.42000000000002</v>
      </c>
      <c r="J206" s="60">
        <f t="shared" ref="J206:J245" si="32">TRUNC(D206 * G206, 2)</f>
        <v>195.59</v>
      </c>
      <c r="K206" s="69"/>
      <c r="L206" s="69"/>
      <c r="M206" s="70"/>
      <c r="N206" s="69"/>
      <c r="O206" s="69"/>
      <c r="P206" s="69"/>
      <c r="Q206" s="69"/>
      <c r="R206" s="69"/>
      <c r="S206" s="69"/>
      <c r="T206" s="69"/>
      <c r="U206" s="69"/>
    </row>
    <row r="207" spans="1:21" s="51" customFormat="1" ht="63.75" x14ac:dyDescent="0.2">
      <c r="A207" s="57" t="s">
        <v>372</v>
      </c>
      <c r="B207" s="57" t="s">
        <v>241</v>
      </c>
      <c r="C207" s="58" t="s">
        <v>21</v>
      </c>
      <c r="D207" s="59">
        <v>2</v>
      </c>
      <c r="E207" s="62">
        <v>58.17</v>
      </c>
      <c r="F207" s="62">
        <v>137.41999999999999</v>
      </c>
      <c r="G207" s="60">
        <f t="shared" si="24"/>
        <v>195.58999999999997</v>
      </c>
      <c r="H207" s="60">
        <f t="shared" si="30"/>
        <v>116.34</v>
      </c>
      <c r="I207" s="60">
        <f t="shared" si="31"/>
        <v>274.84000000000003</v>
      </c>
      <c r="J207" s="60">
        <f t="shared" si="32"/>
        <v>391.18</v>
      </c>
      <c r="K207" s="69"/>
      <c r="L207" s="69"/>
      <c r="M207" s="70"/>
      <c r="N207" s="69"/>
      <c r="O207" s="69"/>
      <c r="P207" s="69"/>
      <c r="Q207" s="69"/>
      <c r="R207" s="69"/>
      <c r="S207" s="69"/>
      <c r="T207" s="69"/>
      <c r="U207" s="69"/>
    </row>
    <row r="208" spans="1:21" s="51" customFormat="1" ht="25.5" x14ac:dyDescent="0.2">
      <c r="A208" s="57" t="s">
        <v>373</v>
      </c>
      <c r="B208" s="57" t="s">
        <v>243</v>
      </c>
      <c r="C208" s="58" t="s">
        <v>699</v>
      </c>
      <c r="D208" s="59">
        <v>0.5</v>
      </c>
      <c r="E208" s="62">
        <v>69.45</v>
      </c>
      <c r="F208" s="62">
        <v>494.18</v>
      </c>
      <c r="G208" s="60">
        <f t="shared" si="24"/>
        <v>563.63</v>
      </c>
      <c r="H208" s="60">
        <f t="shared" si="30"/>
        <v>34.72</v>
      </c>
      <c r="I208" s="60">
        <f t="shared" si="31"/>
        <v>247.09</v>
      </c>
      <c r="J208" s="60">
        <f t="shared" si="32"/>
        <v>281.81</v>
      </c>
      <c r="K208" s="69"/>
      <c r="L208" s="69"/>
      <c r="M208" s="70"/>
      <c r="N208" s="69"/>
      <c r="O208" s="69"/>
      <c r="P208" s="69"/>
      <c r="Q208" s="69"/>
      <c r="R208" s="69"/>
      <c r="S208" s="69"/>
      <c r="T208" s="69"/>
      <c r="U208" s="69"/>
    </row>
    <row r="209" spans="1:21" s="51" customFormat="1" ht="25.5" x14ac:dyDescent="0.2">
      <c r="A209" s="57" t="s">
        <v>374</v>
      </c>
      <c r="B209" s="57" t="s">
        <v>245</v>
      </c>
      <c r="C209" s="58" t="s">
        <v>21</v>
      </c>
      <c r="D209" s="59">
        <v>1</v>
      </c>
      <c r="E209" s="62">
        <v>21.67</v>
      </c>
      <c r="F209" s="62">
        <v>89.83</v>
      </c>
      <c r="G209" s="60">
        <f t="shared" si="24"/>
        <v>111.5</v>
      </c>
      <c r="H209" s="60">
        <f t="shared" si="30"/>
        <v>21.67</v>
      </c>
      <c r="I209" s="60">
        <f t="shared" si="31"/>
        <v>89.83</v>
      </c>
      <c r="J209" s="60">
        <f t="shared" si="32"/>
        <v>111.5</v>
      </c>
      <c r="K209" s="69"/>
      <c r="L209" s="69"/>
      <c r="M209" s="70"/>
      <c r="N209" s="69"/>
      <c r="O209" s="69"/>
      <c r="P209" s="69"/>
      <c r="Q209" s="69"/>
      <c r="R209" s="69"/>
      <c r="S209" s="69"/>
      <c r="T209" s="69"/>
      <c r="U209" s="69"/>
    </row>
    <row r="210" spans="1:21" s="51" customFormat="1" ht="25.5" x14ac:dyDescent="0.2">
      <c r="A210" s="57" t="s">
        <v>375</v>
      </c>
      <c r="B210" s="57" t="s">
        <v>249</v>
      </c>
      <c r="C210" s="58" t="s">
        <v>21</v>
      </c>
      <c r="D210" s="59">
        <v>3</v>
      </c>
      <c r="E210" s="62">
        <v>1.33</v>
      </c>
      <c r="F210" s="62">
        <v>12.27</v>
      </c>
      <c r="G210" s="60">
        <f t="shared" si="24"/>
        <v>13.6</v>
      </c>
      <c r="H210" s="60">
        <f t="shared" si="30"/>
        <v>3.99</v>
      </c>
      <c r="I210" s="60">
        <f t="shared" si="31"/>
        <v>36.809999999999995</v>
      </c>
      <c r="J210" s="60">
        <f t="shared" si="32"/>
        <v>40.799999999999997</v>
      </c>
      <c r="K210" s="69"/>
      <c r="L210" s="69"/>
      <c r="M210" s="70"/>
      <c r="N210" s="69"/>
      <c r="O210" s="69"/>
      <c r="P210" s="69"/>
      <c r="Q210" s="69"/>
      <c r="R210" s="69"/>
      <c r="S210" s="69"/>
      <c r="T210" s="69"/>
      <c r="U210" s="69"/>
    </row>
    <row r="211" spans="1:21" s="51" customFormat="1" ht="25.5" x14ac:dyDescent="0.2">
      <c r="A211" s="57" t="s">
        <v>376</v>
      </c>
      <c r="B211" s="57" t="s">
        <v>251</v>
      </c>
      <c r="C211" s="58" t="s">
        <v>21</v>
      </c>
      <c r="D211" s="59">
        <v>3</v>
      </c>
      <c r="E211" s="62">
        <v>1.81</v>
      </c>
      <c r="F211" s="62">
        <v>12.44</v>
      </c>
      <c r="G211" s="60">
        <f t="shared" si="24"/>
        <v>14.25</v>
      </c>
      <c r="H211" s="60">
        <f t="shared" si="30"/>
        <v>5.43</v>
      </c>
      <c r="I211" s="60">
        <f t="shared" si="31"/>
        <v>37.32</v>
      </c>
      <c r="J211" s="60">
        <f t="shared" si="32"/>
        <v>42.75</v>
      </c>
      <c r="K211" s="69"/>
      <c r="L211" s="69"/>
      <c r="M211" s="70"/>
      <c r="N211" s="69"/>
      <c r="O211" s="69"/>
      <c r="P211" s="69"/>
      <c r="Q211" s="69"/>
      <c r="R211" s="69"/>
      <c r="S211" s="69"/>
      <c r="T211" s="69"/>
      <c r="U211" s="69"/>
    </row>
    <row r="212" spans="1:21" s="51" customFormat="1" ht="25.5" x14ac:dyDescent="0.2">
      <c r="A212" s="57" t="s">
        <v>377</v>
      </c>
      <c r="B212" s="57" t="s">
        <v>253</v>
      </c>
      <c r="C212" s="58" t="s">
        <v>21</v>
      </c>
      <c r="D212" s="59">
        <v>3</v>
      </c>
      <c r="E212" s="62">
        <v>2.5099999999999998</v>
      </c>
      <c r="F212" s="62">
        <v>13.11</v>
      </c>
      <c r="G212" s="60">
        <f t="shared" si="24"/>
        <v>15.62</v>
      </c>
      <c r="H212" s="60">
        <f t="shared" si="30"/>
        <v>7.53</v>
      </c>
      <c r="I212" s="60">
        <f t="shared" si="31"/>
        <v>39.33</v>
      </c>
      <c r="J212" s="60">
        <f t="shared" si="32"/>
        <v>46.86</v>
      </c>
      <c r="K212" s="69"/>
      <c r="L212" s="69"/>
      <c r="M212" s="70"/>
      <c r="N212" s="69"/>
      <c r="O212" s="69"/>
      <c r="P212" s="69"/>
      <c r="Q212" s="69"/>
      <c r="R212" s="69"/>
      <c r="S212" s="69"/>
      <c r="T212" s="69"/>
      <c r="U212" s="69"/>
    </row>
    <row r="213" spans="1:21" s="51" customFormat="1" ht="25.5" x14ac:dyDescent="0.2">
      <c r="A213" s="57" t="s">
        <v>378</v>
      </c>
      <c r="B213" s="57" t="s">
        <v>255</v>
      </c>
      <c r="C213" s="58" t="s">
        <v>21</v>
      </c>
      <c r="D213" s="59">
        <v>1</v>
      </c>
      <c r="E213" s="62">
        <v>2.5099999999999998</v>
      </c>
      <c r="F213" s="62">
        <v>13.11</v>
      </c>
      <c r="G213" s="60">
        <f t="shared" si="24"/>
        <v>15.62</v>
      </c>
      <c r="H213" s="60">
        <f t="shared" si="30"/>
        <v>2.5099999999999998</v>
      </c>
      <c r="I213" s="60">
        <f t="shared" si="31"/>
        <v>13.11</v>
      </c>
      <c r="J213" s="60">
        <f t="shared" si="32"/>
        <v>15.62</v>
      </c>
      <c r="K213" s="69"/>
      <c r="L213" s="69"/>
      <c r="M213" s="70"/>
      <c r="N213" s="69"/>
      <c r="O213" s="69"/>
      <c r="P213" s="69"/>
      <c r="Q213" s="69"/>
      <c r="R213" s="69"/>
      <c r="S213" s="69"/>
      <c r="T213" s="69"/>
      <c r="U213" s="69"/>
    </row>
    <row r="214" spans="1:21" s="51" customFormat="1" ht="38.25" x14ac:dyDescent="0.2">
      <c r="A214" s="57" t="s">
        <v>379</v>
      </c>
      <c r="B214" s="57" t="s">
        <v>380</v>
      </c>
      <c r="C214" s="58" t="s">
        <v>34</v>
      </c>
      <c r="D214" s="59">
        <v>167</v>
      </c>
      <c r="E214" s="62">
        <v>1.97</v>
      </c>
      <c r="F214" s="62">
        <v>8.73</v>
      </c>
      <c r="G214" s="60">
        <f t="shared" si="24"/>
        <v>10.700000000000001</v>
      </c>
      <c r="H214" s="60">
        <f t="shared" si="30"/>
        <v>328.99</v>
      </c>
      <c r="I214" s="60">
        <f t="shared" si="31"/>
        <v>1457.91</v>
      </c>
      <c r="J214" s="60">
        <f t="shared" si="32"/>
        <v>1786.9</v>
      </c>
      <c r="K214" s="69"/>
      <c r="L214" s="69"/>
      <c r="M214" s="70"/>
      <c r="N214" s="69"/>
      <c r="O214" s="69"/>
      <c r="P214" s="69"/>
      <c r="Q214" s="69"/>
      <c r="R214" s="69"/>
      <c r="S214" s="69"/>
      <c r="T214" s="69"/>
      <c r="U214" s="69"/>
    </row>
    <row r="215" spans="1:21" s="51" customFormat="1" ht="38.25" x14ac:dyDescent="0.2">
      <c r="A215" s="57" t="s">
        <v>381</v>
      </c>
      <c r="B215" s="57" t="s">
        <v>382</v>
      </c>
      <c r="C215" s="58" t="s">
        <v>34</v>
      </c>
      <c r="D215" s="59">
        <v>103</v>
      </c>
      <c r="E215" s="62">
        <v>1.97</v>
      </c>
      <c r="F215" s="62">
        <v>8.73</v>
      </c>
      <c r="G215" s="60">
        <f t="shared" si="24"/>
        <v>10.700000000000001</v>
      </c>
      <c r="H215" s="60">
        <f t="shared" si="30"/>
        <v>202.91</v>
      </c>
      <c r="I215" s="60">
        <f t="shared" si="31"/>
        <v>899.18999999999994</v>
      </c>
      <c r="J215" s="60">
        <f t="shared" si="32"/>
        <v>1102.0999999999999</v>
      </c>
      <c r="K215" s="69"/>
      <c r="L215" s="69"/>
      <c r="M215" s="70"/>
      <c r="N215" s="69"/>
      <c r="O215" s="69"/>
      <c r="P215" s="69"/>
      <c r="Q215" s="69"/>
      <c r="R215" s="69"/>
      <c r="S215" s="69"/>
      <c r="T215" s="69"/>
      <c r="U215" s="69"/>
    </row>
    <row r="216" spans="1:21" s="51" customFormat="1" ht="38.25" x14ac:dyDescent="0.2">
      <c r="A216" s="57" t="s">
        <v>383</v>
      </c>
      <c r="B216" s="57" t="s">
        <v>384</v>
      </c>
      <c r="C216" s="58" t="s">
        <v>34</v>
      </c>
      <c r="D216" s="59">
        <v>103</v>
      </c>
      <c r="E216" s="62">
        <v>1.97</v>
      </c>
      <c r="F216" s="62">
        <v>8.73</v>
      </c>
      <c r="G216" s="60">
        <f t="shared" ref="G216:G279" si="33">E216+F216</f>
        <v>10.700000000000001</v>
      </c>
      <c r="H216" s="60">
        <f t="shared" si="30"/>
        <v>202.91</v>
      </c>
      <c r="I216" s="60">
        <f t="shared" si="31"/>
        <v>899.18999999999994</v>
      </c>
      <c r="J216" s="60">
        <f t="shared" si="32"/>
        <v>1102.0999999999999</v>
      </c>
      <c r="K216" s="69"/>
      <c r="L216" s="69"/>
      <c r="M216" s="70"/>
      <c r="N216" s="69"/>
      <c r="O216" s="69"/>
      <c r="P216" s="69"/>
      <c r="Q216" s="69"/>
      <c r="R216" s="69"/>
      <c r="S216" s="69"/>
      <c r="T216" s="69"/>
      <c r="U216" s="69"/>
    </row>
    <row r="217" spans="1:21" s="51" customFormat="1" ht="38.25" x14ac:dyDescent="0.2">
      <c r="A217" s="57" t="s">
        <v>385</v>
      </c>
      <c r="B217" s="57" t="s">
        <v>259</v>
      </c>
      <c r="C217" s="58" t="s">
        <v>34</v>
      </c>
      <c r="D217" s="59">
        <v>262</v>
      </c>
      <c r="E217" s="62">
        <v>1.52</v>
      </c>
      <c r="F217" s="62">
        <v>6.14</v>
      </c>
      <c r="G217" s="60">
        <f t="shared" si="33"/>
        <v>7.66</v>
      </c>
      <c r="H217" s="60">
        <f t="shared" si="30"/>
        <v>398.24</v>
      </c>
      <c r="I217" s="60">
        <f t="shared" si="31"/>
        <v>1608.68</v>
      </c>
      <c r="J217" s="60">
        <f t="shared" si="32"/>
        <v>2006.92</v>
      </c>
      <c r="K217" s="69"/>
      <c r="L217" s="69"/>
      <c r="M217" s="70"/>
      <c r="N217" s="69"/>
      <c r="O217" s="69"/>
      <c r="P217" s="69"/>
      <c r="Q217" s="69"/>
      <c r="R217" s="69"/>
      <c r="S217" s="69"/>
      <c r="T217" s="69"/>
      <c r="U217" s="69"/>
    </row>
    <row r="218" spans="1:21" s="51" customFormat="1" ht="38.25" x14ac:dyDescent="0.2">
      <c r="A218" s="57" t="s">
        <v>386</v>
      </c>
      <c r="B218" s="57" t="s">
        <v>387</v>
      </c>
      <c r="C218" s="58" t="s">
        <v>34</v>
      </c>
      <c r="D218" s="59">
        <v>262</v>
      </c>
      <c r="E218" s="62">
        <v>1.52</v>
      </c>
      <c r="F218" s="62">
        <v>6.14</v>
      </c>
      <c r="G218" s="60">
        <f t="shared" si="33"/>
        <v>7.66</v>
      </c>
      <c r="H218" s="60">
        <f t="shared" si="30"/>
        <v>398.24</v>
      </c>
      <c r="I218" s="60">
        <f t="shared" si="31"/>
        <v>1608.68</v>
      </c>
      <c r="J218" s="60">
        <f t="shared" si="32"/>
        <v>2006.92</v>
      </c>
      <c r="K218" s="69"/>
      <c r="L218" s="69"/>
      <c r="M218" s="70"/>
      <c r="N218" s="69"/>
      <c r="O218" s="69"/>
      <c r="P218" s="69"/>
      <c r="Q218" s="69"/>
      <c r="R218" s="69"/>
      <c r="S218" s="69"/>
      <c r="T218" s="69"/>
      <c r="U218" s="69"/>
    </row>
    <row r="219" spans="1:21" s="51" customFormat="1" ht="38.25" x14ac:dyDescent="0.2">
      <c r="A219" s="57" t="s">
        <v>388</v>
      </c>
      <c r="B219" s="57" t="s">
        <v>263</v>
      </c>
      <c r="C219" s="58" t="s">
        <v>34</v>
      </c>
      <c r="D219" s="59">
        <v>54</v>
      </c>
      <c r="E219" s="62">
        <v>1.52</v>
      </c>
      <c r="F219" s="62">
        <v>6.14</v>
      </c>
      <c r="G219" s="60">
        <f t="shared" si="33"/>
        <v>7.66</v>
      </c>
      <c r="H219" s="60">
        <f t="shared" si="30"/>
        <v>82.08</v>
      </c>
      <c r="I219" s="60">
        <f t="shared" si="31"/>
        <v>331.56</v>
      </c>
      <c r="J219" s="60">
        <f t="shared" si="32"/>
        <v>413.64</v>
      </c>
      <c r="K219" s="69"/>
      <c r="L219" s="69"/>
      <c r="M219" s="70"/>
      <c r="N219" s="69"/>
      <c r="O219" s="69"/>
      <c r="P219" s="69"/>
      <c r="Q219" s="69"/>
      <c r="R219" s="69"/>
      <c r="S219" s="69"/>
      <c r="T219" s="69"/>
      <c r="U219" s="69"/>
    </row>
    <row r="220" spans="1:21" s="51" customFormat="1" ht="38.25" x14ac:dyDescent="0.2">
      <c r="A220" s="57" t="s">
        <v>389</v>
      </c>
      <c r="B220" s="57" t="s">
        <v>265</v>
      </c>
      <c r="C220" s="58" t="s">
        <v>34</v>
      </c>
      <c r="D220" s="59">
        <v>37</v>
      </c>
      <c r="E220" s="62">
        <v>1.1399999999999999</v>
      </c>
      <c r="F220" s="62">
        <v>3.79</v>
      </c>
      <c r="G220" s="60">
        <f t="shared" si="33"/>
        <v>4.93</v>
      </c>
      <c r="H220" s="60">
        <f t="shared" si="30"/>
        <v>42.18</v>
      </c>
      <c r="I220" s="60">
        <f t="shared" si="31"/>
        <v>140.22999999999999</v>
      </c>
      <c r="J220" s="60">
        <f t="shared" si="32"/>
        <v>182.41</v>
      </c>
      <c r="K220" s="69"/>
      <c r="L220" s="69"/>
      <c r="M220" s="70"/>
      <c r="N220" s="69"/>
      <c r="O220" s="69"/>
      <c r="P220" s="69"/>
      <c r="Q220" s="69"/>
      <c r="R220" s="69"/>
      <c r="S220" s="69"/>
      <c r="T220" s="69"/>
      <c r="U220" s="69"/>
    </row>
    <row r="221" spans="1:21" s="51" customFormat="1" ht="38.25" x14ac:dyDescent="0.2">
      <c r="A221" s="57" t="s">
        <v>390</v>
      </c>
      <c r="B221" s="57" t="s">
        <v>267</v>
      </c>
      <c r="C221" s="58" t="s">
        <v>34</v>
      </c>
      <c r="D221" s="59">
        <v>37</v>
      </c>
      <c r="E221" s="62">
        <v>1.1399999999999999</v>
      </c>
      <c r="F221" s="62">
        <v>3.79</v>
      </c>
      <c r="G221" s="60">
        <f t="shared" si="33"/>
        <v>4.93</v>
      </c>
      <c r="H221" s="60">
        <f t="shared" si="30"/>
        <v>42.18</v>
      </c>
      <c r="I221" s="60">
        <f t="shared" si="31"/>
        <v>140.22999999999999</v>
      </c>
      <c r="J221" s="60">
        <f t="shared" si="32"/>
        <v>182.41</v>
      </c>
      <c r="K221" s="69"/>
      <c r="L221" s="69"/>
      <c r="M221" s="70"/>
      <c r="N221" s="69"/>
      <c r="O221" s="69"/>
      <c r="P221" s="69"/>
      <c r="Q221" s="69"/>
      <c r="R221" s="69"/>
      <c r="S221" s="69"/>
      <c r="T221" s="69"/>
      <c r="U221" s="69"/>
    </row>
    <row r="222" spans="1:21" s="51" customFormat="1" ht="38.25" x14ac:dyDescent="0.2">
      <c r="A222" s="57" t="s">
        <v>391</v>
      </c>
      <c r="B222" s="57" t="s">
        <v>271</v>
      </c>
      <c r="C222" s="58" t="s">
        <v>34</v>
      </c>
      <c r="D222" s="59">
        <v>9</v>
      </c>
      <c r="E222" s="62">
        <v>1.1399999999999999</v>
      </c>
      <c r="F222" s="62">
        <v>3.79</v>
      </c>
      <c r="G222" s="60">
        <f t="shared" si="33"/>
        <v>4.93</v>
      </c>
      <c r="H222" s="60">
        <f t="shared" si="30"/>
        <v>10.26</v>
      </c>
      <c r="I222" s="60">
        <f t="shared" si="31"/>
        <v>34.11</v>
      </c>
      <c r="J222" s="60">
        <f t="shared" si="32"/>
        <v>44.37</v>
      </c>
      <c r="K222" s="69"/>
      <c r="L222" s="69"/>
      <c r="M222" s="70"/>
      <c r="N222" s="69"/>
      <c r="O222" s="69"/>
      <c r="P222" s="69"/>
      <c r="Q222" s="69"/>
      <c r="R222" s="69"/>
      <c r="S222" s="69"/>
      <c r="T222" s="69"/>
      <c r="U222" s="69"/>
    </row>
    <row r="223" spans="1:21" s="51" customFormat="1" ht="38.25" x14ac:dyDescent="0.2">
      <c r="A223" s="57" t="s">
        <v>392</v>
      </c>
      <c r="B223" s="57" t="s">
        <v>277</v>
      </c>
      <c r="C223" s="58" t="s">
        <v>34</v>
      </c>
      <c r="D223" s="59">
        <v>15</v>
      </c>
      <c r="E223" s="62">
        <v>4.82</v>
      </c>
      <c r="F223" s="62">
        <v>8.67</v>
      </c>
      <c r="G223" s="60">
        <f t="shared" si="33"/>
        <v>13.49</v>
      </c>
      <c r="H223" s="60">
        <f t="shared" si="30"/>
        <v>72.3</v>
      </c>
      <c r="I223" s="60">
        <f t="shared" si="31"/>
        <v>130.05000000000001</v>
      </c>
      <c r="J223" s="60">
        <f t="shared" si="32"/>
        <v>202.35</v>
      </c>
      <c r="K223" s="69"/>
      <c r="L223" s="69"/>
      <c r="M223" s="70"/>
      <c r="N223" s="69"/>
      <c r="O223" s="69"/>
      <c r="P223" s="69"/>
      <c r="Q223" s="69"/>
      <c r="R223" s="69"/>
      <c r="S223" s="69"/>
      <c r="T223" s="69"/>
      <c r="U223" s="69"/>
    </row>
    <row r="224" spans="1:21" s="51" customFormat="1" ht="38.25" x14ac:dyDescent="0.2">
      <c r="A224" s="57" t="s">
        <v>393</v>
      </c>
      <c r="B224" s="57" t="s">
        <v>279</v>
      </c>
      <c r="C224" s="58" t="s">
        <v>21</v>
      </c>
      <c r="D224" s="59">
        <v>3</v>
      </c>
      <c r="E224" s="62">
        <v>6.1</v>
      </c>
      <c r="F224" s="62">
        <v>4.6900000000000004</v>
      </c>
      <c r="G224" s="60">
        <f t="shared" si="33"/>
        <v>10.79</v>
      </c>
      <c r="H224" s="60">
        <f t="shared" si="30"/>
        <v>18.3</v>
      </c>
      <c r="I224" s="60">
        <f t="shared" si="31"/>
        <v>14.069999999999997</v>
      </c>
      <c r="J224" s="60">
        <f t="shared" si="32"/>
        <v>32.369999999999997</v>
      </c>
      <c r="K224" s="69"/>
      <c r="L224" s="69"/>
      <c r="M224" s="70"/>
      <c r="N224" s="69"/>
      <c r="O224" s="69"/>
      <c r="P224" s="69"/>
      <c r="Q224" s="69"/>
      <c r="R224" s="69"/>
      <c r="S224" s="69"/>
      <c r="T224" s="69"/>
      <c r="U224" s="69"/>
    </row>
    <row r="225" spans="1:21" s="51" customFormat="1" ht="38.25" x14ac:dyDescent="0.2">
      <c r="A225" s="57" t="s">
        <v>394</v>
      </c>
      <c r="B225" s="57" t="s">
        <v>281</v>
      </c>
      <c r="C225" s="58" t="s">
        <v>21</v>
      </c>
      <c r="D225" s="59">
        <v>11</v>
      </c>
      <c r="E225" s="62">
        <v>4.07</v>
      </c>
      <c r="F225" s="62">
        <v>2.61</v>
      </c>
      <c r="G225" s="60">
        <f t="shared" si="33"/>
        <v>6.68</v>
      </c>
      <c r="H225" s="60">
        <f t="shared" si="30"/>
        <v>44.77</v>
      </c>
      <c r="I225" s="60">
        <f t="shared" si="31"/>
        <v>28.71</v>
      </c>
      <c r="J225" s="60">
        <f t="shared" si="32"/>
        <v>73.48</v>
      </c>
      <c r="K225" s="69"/>
      <c r="L225" s="69"/>
      <c r="M225" s="70"/>
      <c r="N225" s="69"/>
      <c r="O225" s="69"/>
      <c r="P225" s="69"/>
      <c r="Q225" s="69"/>
      <c r="R225" s="69"/>
      <c r="S225" s="69"/>
      <c r="T225" s="69"/>
      <c r="U225" s="69"/>
    </row>
    <row r="226" spans="1:21" s="51" customFormat="1" ht="38.25" x14ac:dyDescent="0.2">
      <c r="A226" s="57" t="s">
        <v>395</v>
      </c>
      <c r="B226" s="57" t="s">
        <v>287</v>
      </c>
      <c r="C226" s="58" t="s">
        <v>34</v>
      </c>
      <c r="D226" s="59">
        <v>18</v>
      </c>
      <c r="E226" s="62">
        <v>5.74</v>
      </c>
      <c r="F226" s="62">
        <v>12.34</v>
      </c>
      <c r="G226" s="60">
        <f t="shared" si="33"/>
        <v>18.079999999999998</v>
      </c>
      <c r="H226" s="60">
        <f t="shared" si="30"/>
        <v>103.32</v>
      </c>
      <c r="I226" s="60">
        <f t="shared" si="31"/>
        <v>222.12</v>
      </c>
      <c r="J226" s="60">
        <f t="shared" si="32"/>
        <v>325.44</v>
      </c>
      <c r="K226" s="69"/>
      <c r="L226" s="69"/>
      <c r="M226" s="70"/>
      <c r="N226" s="69"/>
      <c r="O226" s="69"/>
      <c r="P226" s="69"/>
      <c r="Q226" s="69"/>
      <c r="R226" s="69"/>
      <c r="S226" s="69"/>
      <c r="T226" s="69"/>
      <c r="U226" s="69"/>
    </row>
    <row r="227" spans="1:21" s="51" customFormat="1" ht="38.25" x14ac:dyDescent="0.2">
      <c r="A227" s="57" t="s">
        <v>396</v>
      </c>
      <c r="B227" s="57" t="s">
        <v>291</v>
      </c>
      <c r="C227" s="58" t="s">
        <v>21</v>
      </c>
      <c r="D227" s="59">
        <v>2</v>
      </c>
      <c r="E227" s="62">
        <v>5.3</v>
      </c>
      <c r="F227" s="62">
        <v>3.46</v>
      </c>
      <c r="G227" s="60">
        <f t="shared" si="33"/>
        <v>8.76</v>
      </c>
      <c r="H227" s="60">
        <f t="shared" si="30"/>
        <v>10.6</v>
      </c>
      <c r="I227" s="60">
        <f t="shared" si="31"/>
        <v>6.92</v>
      </c>
      <c r="J227" s="60">
        <f t="shared" si="32"/>
        <v>17.52</v>
      </c>
      <c r="K227" s="69"/>
      <c r="L227" s="69"/>
      <c r="M227" s="70"/>
      <c r="N227" s="69"/>
      <c r="O227" s="69"/>
      <c r="P227" s="69"/>
      <c r="Q227" s="69"/>
      <c r="R227" s="69"/>
      <c r="S227" s="69"/>
      <c r="T227" s="69"/>
      <c r="U227" s="69"/>
    </row>
    <row r="228" spans="1:21" s="51" customFormat="1" ht="38.25" x14ac:dyDescent="0.2">
      <c r="A228" s="57" t="s">
        <v>397</v>
      </c>
      <c r="B228" s="57" t="s">
        <v>293</v>
      </c>
      <c r="C228" s="58" t="s">
        <v>34</v>
      </c>
      <c r="D228" s="59">
        <v>81</v>
      </c>
      <c r="E228" s="62">
        <v>12.53</v>
      </c>
      <c r="F228" s="62">
        <v>23.17</v>
      </c>
      <c r="G228" s="60">
        <f t="shared" si="33"/>
        <v>35.700000000000003</v>
      </c>
      <c r="H228" s="60">
        <f t="shared" si="30"/>
        <v>1014.93</v>
      </c>
      <c r="I228" s="60">
        <f t="shared" si="31"/>
        <v>1876.77</v>
      </c>
      <c r="J228" s="60">
        <f t="shared" si="32"/>
        <v>2891.7</v>
      </c>
      <c r="K228" s="69"/>
      <c r="L228" s="69"/>
      <c r="M228" s="70"/>
      <c r="N228" s="69"/>
      <c r="O228" s="69"/>
      <c r="P228" s="69"/>
      <c r="Q228" s="69"/>
      <c r="R228" s="69"/>
      <c r="S228" s="69"/>
      <c r="T228" s="69"/>
      <c r="U228" s="69"/>
    </row>
    <row r="229" spans="1:21" s="51" customFormat="1" ht="51" x14ac:dyDescent="0.2">
      <c r="A229" s="57" t="s">
        <v>398</v>
      </c>
      <c r="B229" s="57" t="s">
        <v>295</v>
      </c>
      <c r="C229" s="58" t="s">
        <v>21</v>
      </c>
      <c r="D229" s="59">
        <v>3</v>
      </c>
      <c r="E229" s="62">
        <v>10.42</v>
      </c>
      <c r="F229" s="62">
        <v>12.13</v>
      </c>
      <c r="G229" s="60">
        <f t="shared" si="33"/>
        <v>22.55</v>
      </c>
      <c r="H229" s="60">
        <f t="shared" si="30"/>
        <v>31.26</v>
      </c>
      <c r="I229" s="60">
        <f t="shared" si="31"/>
        <v>36.39</v>
      </c>
      <c r="J229" s="60">
        <f t="shared" si="32"/>
        <v>67.650000000000006</v>
      </c>
      <c r="K229" s="69"/>
      <c r="L229" s="69"/>
      <c r="M229" s="70"/>
      <c r="N229" s="69"/>
      <c r="O229" s="69"/>
      <c r="P229" s="69"/>
      <c r="Q229" s="69"/>
      <c r="R229" s="69"/>
      <c r="S229" s="69"/>
      <c r="T229" s="69"/>
      <c r="U229" s="69"/>
    </row>
    <row r="230" spans="1:21" s="51" customFormat="1" ht="25.5" x14ac:dyDescent="0.2">
      <c r="A230" s="57" t="s">
        <v>399</v>
      </c>
      <c r="B230" s="57" t="s">
        <v>400</v>
      </c>
      <c r="C230" s="58" t="s">
        <v>34</v>
      </c>
      <c r="D230" s="59">
        <v>126</v>
      </c>
      <c r="E230" s="62">
        <v>4.2699999999999996</v>
      </c>
      <c r="F230" s="62">
        <v>16.190000000000001</v>
      </c>
      <c r="G230" s="60">
        <f t="shared" si="33"/>
        <v>20.46</v>
      </c>
      <c r="H230" s="60">
        <f t="shared" si="30"/>
        <v>538.02</v>
      </c>
      <c r="I230" s="60">
        <f t="shared" si="31"/>
        <v>2039.94</v>
      </c>
      <c r="J230" s="60">
        <f t="shared" si="32"/>
        <v>2577.96</v>
      </c>
      <c r="K230" s="69"/>
      <c r="L230" s="69"/>
      <c r="M230" s="70"/>
      <c r="N230" s="69"/>
      <c r="O230" s="69"/>
      <c r="P230" s="69"/>
      <c r="Q230" s="69"/>
      <c r="R230" s="69"/>
      <c r="S230" s="69"/>
      <c r="T230" s="69"/>
      <c r="U230" s="69"/>
    </row>
    <row r="231" spans="1:21" s="51" customFormat="1" ht="38.25" x14ac:dyDescent="0.2">
      <c r="A231" s="57" t="s">
        <v>401</v>
      </c>
      <c r="B231" s="57" t="s">
        <v>213</v>
      </c>
      <c r="C231" s="58" t="s">
        <v>21</v>
      </c>
      <c r="D231" s="59">
        <v>3</v>
      </c>
      <c r="E231" s="62">
        <v>12.84</v>
      </c>
      <c r="F231" s="62">
        <v>9.8000000000000007</v>
      </c>
      <c r="G231" s="60">
        <f t="shared" si="33"/>
        <v>22.64</v>
      </c>
      <c r="H231" s="60">
        <f t="shared" si="30"/>
        <v>38.520000000000003</v>
      </c>
      <c r="I231" s="60">
        <f t="shared" si="31"/>
        <v>29.4</v>
      </c>
      <c r="J231" s="60">
        <f t="shared" si="32"/>
        <v>67.92</v>
      </c>
      <c r="K231" s="69"/>
      <c r="L231" s="69"/>
      <c r="M231" s="70"/>
      <c r="N231" s="69"/>
      <c r="O231" s="69"/>
      <c r="P231" s="69"/>
      <c r="Q231" s="69"/>
      <c r="R231" s="69"/>
      <c r="S231" s="69"/>
      <c r="T231" s="69"/>
      <c r="U231" s="69"/>
    </row>
    <row r="232" spans="1:21" s="51" customFormat="1" ht="38.25" x14ac:dyDescent="0.2">
      <c r="A232" s="57" t="s">
        <v>402</v>
      </c>
      <c r="B232" s="57" t="s">
        <v>215</v>
      </c>
      <c r="C232" s="58" t="s">
        <v>21</v>
      </c>
      <c r="D232" s="59">
        <v>30</v>
      </c>
      <c r="E232" s="62">
        <v>8.5500000000000007</v>
      </c>
      <c r="F232" s="62">
        <v>6.32</v>
      </c>
      <c r="G232" s="60">
        <f t="shared" si="33"/>
        <v>14.870000000000001</v>
      </c>
      <c r="H232" s="60">
        <f t="shared" si="30"/>
        <v>256.5</v>
      </c>
      <c r="I232" s="60">
        <f t="shared" si="31"/>
        <v>189.60000000000002</v>
      </c>
      <c r="J232" s="60">
        <f t="shared" si="32"/>
        <v>446.1</v>
      </c>
      <c r="K232" s="69"/>
      <c r="L232" s="69"/>
      <c r="M232" s="70"/>
      <c r="N232" s="69"/>
      <c r="O232" s="69"/>
      <c r="P232" s="69"/>
      <c r="Q232" s="69"/>
      <c r="R232" s="69"/>
      <c r="S232" s="69"/>
      <c r="T232" s="69"/>
      <c r="U232" s="69"/>
    </row>
    <row r="233" spans="1:21" s="51" customFormat="1" ht="51" x14ac:dyDescent="0.2">
      <c r="A233" s="57" t="s">
        <v>403</v>
      </c>
      <c r="B233" s="57" t="s">
        <v>404</v>
      </c>
      <c r="C233" s="58" t="s">
        <v>34</v>
      </c>
      <c r="D233" s="59">
        <v>8</v>
      </c>
      <c r="E233" s="62">
        <v>5.72</v>
      </c>
      <c r="F233" s="62">
        <v>17.670000000000002</v>
      </c>
      <c r="G233" s="60">
        <f t="shared" si="33"/>
        <v>23.39</v>
      </c>
      <c r="H233" s="60">
        <f t="shared" si="30"/>
        <v>45.76</v>
      </c>
      <c r="I233" s="60">
        <f t="shared" si="31"/>
        <v>141.36000000000001</v>
      </c>
      <c r="J233" s="60">
        <f t="shared" si="32"/>
        <v>187.12</v>
      </c>
      <c r="K233" s="69"/>
      <c r="L233" s="69"/>
      <c r="M233" s="70"/>
      <c r="N233" s="69"/>
      <c r="O233" s="69"/>
      <c r="P233" s="69"/>
      <c r="Q233" s="69"/>
      <c r="R233" s="69"/>
      <c r="S233" s="69"/>
      <c r="T233" s="69"/>
      <c r="U233" s="69"/>
    </row>
    <row r="234" spans="1:21" s="51" customFormat="1" ht="25.5" x14ac:dyDescent="0.2">
      <c r="A234" s="57" t="s">
        <v>405</v>
      </c>
      <c r="B234" s="57" t="s">
        <v>406</v>
      </c>
      <c r="C234" s="58" t="s">
        <v>21</v>
      </c>
      <c r="D234" s="59">
        <v>9</v>
      </c>
      <c r="E234" s="62">
        <v>13.2</v>
      </c>
      <c r="F234" s="62">
        <v>46.84</v>
      </c>
      <c r="G234" s="60">
        <f t="shared" si="33"/>
        <v>60.040000000000006</v>
      </c>
      <c r="H234" s="60">
        <f t="shared" si="30"/>
        <v>118.8</v>
      </c>
      <c r="I234" s="60">
        <f t="shared" si="31"/>
        <v>421.56</v>
      </c>
      <c r="J234" s="60">
        <f t="shared" si="32"/>
        <v>540.36</v>
      </c>
      <c r="K234" s="69"/>
      <c r="L234" s="69"/>
      <c r="M234" s="70"/>
      <c r="N234" s="69"/>
      <c r="O234" s="69"/>
      <c r="P234" s="69"/>
      <c r="Q234" s="69"/>
      <c r="R234" s="69"/>
      <c r="S234" s="69"/>
      <c r="T234" s="69"/>
      <c r="U234" s="69"/>
    </row>
    <row r="235" spans="1:21" s="51" customFormat="1" ht="25.5" x14ac:dyDescent="0.2">
      <c r="A235" s="57" t="s">
        <v>407</v>
      </c>
      <c r="B235" s="57" t="s">
        <v>315</v>
      </c>
      <c r="C235" s="58" t="s">
        <v>21</v>
      </c>
      <c r="D235" s="59">
        <v>5</v>
      </c>
      <c r="E235" s="62">
        <v>10.93</v>
      </c>
      <c r="F235" s="62">
        <v>9.01</v>
      </c>
      <c r="G235" s="60">
        <f t="shared" si="33"/>
        <v>19.939999999999998</v>
      </c>
      <c r="H235" s="60">
        <f t="shared" si="30"/>
        <v>54.65</v>
      </c>
      <c r="I235" s="60">
        <f t="shared" si="31"/>
        <v>45.050000000000004</v>
      </c>
      <c r="J235" s="60">
        <f t="shared" si="32"/>
        <v>99.7</v>
      </c>
      <c r="K235" s="69"/>
      <c r="L235" s="69"/>
      <c r="M235" s="70"/>
      <c r="N235" s="69"/>
      <c r="O235" s="69"/>
      <c r="P235" s="69"/>
      <c r="Q235" s="69"/>
      <c r="R235" s="69"/>
      <c r="S235" s="69"/>
      <c r="T235" s="69"/>
      <c r="U235" s="69"/>
    </row>
    <row r="236" spans="1:21" s="51" customFormat="1" x14ac:dyDescent="0.2">
      <c r="A236" s="57" t="s">
        <v>408</v>
      </c>
      <c r="B236" s="57" t="s">
        <v>409</v>
      </c>
      <c r="C236" s="58" t="s">
        <v>714</v>
      </c>
      <c r="D236" s="59">
        <v>5</v>
      </c>
      <c r="E236" s="62">
        <v>1.1399999999999999</v>
      </c>
      <c r="F236" s="62">
        <v>7.97</v>
      </c>
      <c r="G236" s="60">
        <f t="shared" si="33"/>
        <v>9.11</v>
      </c>
      <c r="H236" s="60">
        <f t="shared" si="30"/>
        <v>5.7</v>
      </c>
      <c r="I236" s="60">
        <f t="shared" si="31"/>
        <v>39.849999999999994</v>
      </c>
      <c r="J236" s="60">
        <f t="shared" si="32"/>
        <v>45.55</v>
      </c>
      <c r="K236" s="69"/>
      <c r="L236" s="69"/>
      <c r="M236" s="70"/>
      <c r="N236" s="69"/>
      <c r="O236" s="69"/>
      <c r="P236" s="69"/>
      <c r="Q236" s="69"/>
      <c r="R236" s="69"/>
      <c r="S236" s="69"/>
      <c r="T236" s="69"/>
      <c r="U236" s="69"/>
    </row>
    <row r="237" spans="1:21" s="51" customFormat="1" x14ac:dyDescent="0.2">
      <c r="A237" s="57" t="s">
        <v>410</v>
      </c>
      <c r="B237" s="57" t="s">
        <v>323</v>
      </c>
      <c r="C237" s="58" t="s">
        <v>21</v>
      </c>
      <c r="D237" s="59">
        <v>14</v>
      </c>
      <c r="E237" s="62">
        <v>20.04</v>
      </c>
      <c r="F237" s="62">
        <v>30.97</v>
      </c>
      <c r="G237" s="60">
        <f t="shared" si="33"/>
        <v>51.01</v>
      </c>
      <c r="H237" s="60">
        <f t="shared" si="30"/>
        <v>280.56</v>
      </c>
      <c r="I237" s="60">
        <f t="shared" si="31"/>
        <v>433.58</v>
      </c>
      <c r="J237" s="60">
        <f t="shared" si="32"/>
        <v>714.14</v>
      </c>
      <c r="K237" s="69"/>
      <c r="L237" s="69"/>
      <c r="M237" s="70"/>
      <c r="N237" s="69"/>
      <c r="O237" s="69"/>
      <c r="P237" s="69"/>
      <c r="Q237" s="69"/>
      <c r="R237" s="69"/>
      <c r="S237" s="69"/>
      <c r="T237" s="69"/>
      <c r="U237" s="69"/>
    </row>
    <row r="238" spans="1:21" s="51" customFormat="1" ht="25.5" x14ac:dyDescent="0.2">
      <c r="A238" s="57" t="s">
        <v>411</v>
      </c>
      <c r="B238" s="57" t="s">
        <v>325</v>
      </c>
      <c r="C238" s="58" t="s">
        <v>21</v>
      </c>
      <c r="D238" s="59">
        <v>28</v>
      </c>
      <c r="E238" s="62">
        <v>1.81</v>
      </c>
      <c r="F238" s="62">
        <v>5.62</v>
      </c>
      <c r="G238" s="60">
        <f t="shared" si="33"/>
        <v>7.43</v>
      </c>
      <c r="H238" s="60">
        <f t="shared" si="30"/>
        <v>50.68</v>
      </c>
      <c r="I238" s="60">
        <f t="shared" si="31"/>
        <v>157.35999999999999</v>
      </c>
      <c r="J238" s="60">
        <f t="shared" si="32"/>
        <v>208.04</v>
      </c>
      <c r="K238" s="69"/>
      <c r="L238" s="69"/>
      <c r="M238" s="70"/>
      <c r="N238" s="69"/>
      <c r="O238" s="69"/>
      <c r="P238" s="69"/>
      <c r="Q238" s="69"/>
      <c r="R238" s="69"/>
      <c r="S238" s="69"/>
      <c r="T238" s="69"/>
      <c r="U238" s="69"/>
    </row>
    <row r="239" spans="1:21" s="51" customFormat="1" x14ac:dyDescent="0.2">
      <c r="A239" s="57" t="s">
        <v>412</v>
      </c>
      <c r="B239" s="57" t="s">
        <v>413</v>
      </c>
      <c r="C239" s="58" t="s">
        <v>21</v>
      </c>
      <c r="D239" s="59">
        <v>28</v>
      </c>
      <c r="E239" s="62">
        <v>1.1100000000000001</v>
      </c>
      <c r="F239" s="62">
        <v>4.71</v>
      </c>
      <c r="G239" s="60">
        <f t="shared" si="33"/>
        <v>5.82</v>
      </c>
      <c r="H239" s="60">
        <f t="shared" si="30"/>
        <v>31.08</v>
      </c>
      <c r="I239" s="60">
        <f t="shared" si="31"/>
        <v>131.88</v>
      </c>
      <c r="J239" s="60">
        <f t="shared" si="32"/>
        <v>162.96</v>
      </c>
      <c r="K239" s="69"/>
      <c r="L239" s="69"/>
      <c r="M239" s="70"/>
      <c r="N239" s="69"/>
      <c r="O239" s="69"/>
      <c r="P239" s="69"/>
      <c r="Q239" s="69"/>
      <c r="R239" s="69"/>
      <c r="S239" s="69"/>
      <c r="T239" s="69"/>
      <c r="U239" s="69"/>
    </row>
    <row r="240" spans="1:21" s="51" customFormat="1" x14ac:dyDescent="0.2">
      <c r="A240" s="57" t="s">
        <v>414</v>
      </c>
      <c r="B240" s="57" t="s">
        <v>319</v>
      </c>
      <c r="C240" s="58" t="s">
        <v>714</v>
      </c>
      <c r="D240" s="59">
        <v>28</v>
      </c>
      <c r="E240" s="62">
        <v>1.1399999999999999</v>
      </c>
      <c r="F240" s="62">
        <v>4.58</v>
      </c>
      <c r="G240" s="60">
        <f t="shared" si="33"/>
        <v>5.72</v>
      </c>
      <c r="H240" s="60">
        <f t="shared" si="30"/>
        <v>31.92</v>
      </c>
      <c r="I240" s="60">
        <f t="shared" si="31"/>
        <v>128.24</v>
      </c>
      <c r="J240" s="60">
        <f t="shared" si="32"/>
        <v>160.16</v>
      </c>
      <c r="K240" s="69"/>
      <c r="L240" s="69"/>
      <c r="M240" s="70"/>
      <c r="N240" s="69"/>
      <c r="O240" s="69"/>
      <c r="P240" s="69"/>
      <c r="Q240" s="69"/>
      <c r="R240" s="69"/>
      <c r="S240" s="69"/>
      <c r="T240" s="69"/>
      <c r="U240" s="69"/>
    </row>
    <row r="241" spans="1:21" s="51" customFormat="1" ht="25.5" x14ac:dyDescent="0.2">
      <c r="A241" s="57" t="s">
        <v>415</v>
      </c>
      <c r="B241" s="57" t="s">
        <v>416</v>
      </c>
      <c r="C241" s="58" t="s">
        <v>21</v>
      </c>
      <c r="D241" s="59">
        <v>2</v>
      </c>
      <c r="E241" s="62">
        <v>29.96</v>
      </c>
      <c r="F241" s="62">
        <v>290.41000000000003</v>
      </c>
      <c r="G241" s="60">
        <f t="shared" si="33"/>
        <v>320.37</v>
      </c>
      <c r="H241" s="60">
        <f t="shared" si="30"/>
        <v>59.92</v>
      </c>
      <c r="I241" s="60">
        <f t="shared" si="31"/>
        <v>580.82000000000005</v>
      </c>
      <c r="J241" s="60">
        <f t="shared" si="32"/>
        <v>640.74</v>
      </c>
      <c r="K241" s="69"/>
      <c r="L241" s="69"/>
      <c r="M241" s="70"/>
      <c r="N241" s="69"/>
      <c r="O241" s="69"/>
      <c r="P241" s="69"/>
      <c r="Q241" s="69"/>
      <c r="R241" s="69"/>
      <c r="S241" s="69"/>
      <c r="T241" s="69"/>
      <c r="U241" s="69"/>
    </row>
    <row r="242" spans="1:21" s="51" customFormat="1" ht="38.25" x14ac:dyDescent="0.2">
      <c r="A242" s="57" t="s">
        <v>417</v>
      </c>
      <c r="B242" s="57" t="s">
        <v>418</v>
      </c>
      <c r="C242" s="58" t="s">
        <v>34</v>
      </c>
      <c r="D242" s="59">
        <v>12</v>
      </c>
      <c r="E242" s="62">
        <v>9.84</v>
      </c>
      <c r="F242" s="62">
        <v>23.58</v>
      </c>
      <c r="G242" s="60">
        <f t="shared" si="33"/>
        <v>33.42</v>
      </c>
      <c r="H242" s="60">
        <f t="shared" si="30"/>
        <v>118.08</v>
      </c>
      <c r="I242" s="60">
        <f t="shared" si="31"/>
        <v>282.96000000000004</v>
      </c>
      <c r="J242" s="60">
        <f t="shared" si="32"/>
        <v>401.04</v>
      </c>
      <c r="K242" s="69"/>
      <c r="L242" s="69"/>
      <c r="M242" s="72"/>
      <c r="N242" s="69"/>
      <c r="O242" s="69"/>
      <c r="P242" s="69"/>
      <c r="Q242" s="69"/>
      <c r="R242" s="69"/>
      <c r="S242" s="69"/>
      <c r="T242" s="69"/>
      <c r="U242" s="69"/>
    </row>
    <row r="243" spans="1:21" s="51" customFormat="1" ht="38.25" x14ac:dyDescent="0.2">
      <c r="A243" s="57" t="s">
        <v>419</v>
      </c>
      <c r="B243" s="57" t="s">
        <v>420</v>
      </c>
      <c r="C243" s="58" t="s">
        <v>21</v>
      </c>
      <c r="D243" s="59">
        <v>4</v>
      </c>
      <c r="E243" s="62">
        <v>8.1199999999999992</v>
      </c>
      <c r="F243" s="62">
        <v>27.09</v>
      </c>
      <c r="G243" s="60">
        <f t="shared" si="33"/>
        <v>35.21</v>
      </c>
      <c r="H243" s="60">
        <f t="shared" si="30"/>
        <v>32.479999999999997</v>
      </c>
      <c r="I243" s="60">
        <f t="shared" si="31"/>
        <v>108.36000000000001</v>
      </c>
      <c r="J243" s="60">
        <f t="shared" si="32"/>
        <v>140.84</v>
      </c>
      <c r="K243" s="69"/>
      <c r="L243" s="69"/>
      <c r="M243" s="70"/>
      <c r="N243" s="69"/>
      <c r="O243" s="69"/>
      <c r="P243" s="69"/>
      <c r="Q243" s="69"/>
      <c r="R243" s="69"/>
      <c r="S243" s="69"/>
      <c r="T243" s="69"/>
      <c r="U243" s="69"/>
    </row>
    <row r="244" spans="1:21" s="51" customFormat="1" ht="38.25" x14ac:dyDescent="0.2">
      <c r="A244" s="57" t="s">
        <v>421</v>
      </c>
      <c r="B244" s="57" t="s">
        <v>422</v>
      </c>
      <c r="C244" s="58" t="s">
        <v>21</v>
      </c>
      <c r="D244" s="59">
        <v>2</v>
      </c>
      <c r="E244" s="62">
        <v>8.1199999999999992</v>
      </c>
      <c r="F244" s="62">
        <v>45.14</v>
      </c>
      <c r="G244" s="60">
        <f t="shared" si="33"/>
        <v>53.26</v>
      </c>
      <c r="H244" s="60">
        <f t="shared" si="30"/>
        <v>16.239999999999998</v>
      </c>
      <c r="I244" s="60">
        <f t="shared" si="31"/>
        <v>90.28</v>
      </c>
      <c r="J244" s="60">
        <f t="shared" si="32"/>
        <v>106.52</v>
      </c>
      <c r="K244" s="69"/>
      <c r="L244" s="69"/>
      <c r="M244" s="70"/>
      <c r="N244" s="69"/>
      <c r="O244" s="69"/>
      <c r="P244" s="69"/>
      <c r="Q244" s="69"/>
      <c r="R244" s="69"/>
      <c r="S244" s="69"/>
      <c r="T244" s="69"/>
      <c r="U244" s="69"/>
    </row>
    <row r="245" spans="1:21" s="51" customFormat="1" ht="38.25" x14ac:dyDescent="0.2">
      <c r="A245" s="57" t="s">
        <v>423</v>
      </c>
      <c r="B245" s="57" t="s">
        <v>424</v>
      </c>
      <c r="C245" s="58" t="s">
        <v>21</v>
      </c>
      <c r="D245" s="59">
        <v>12</v>
      </c>
      <c r="E245" s="62">
        <v>5.4</v>
      </c>
      <c r="F245" s="62">
        <v>37.99</v>
      </c>
      <c r="G245" s="60">
        <f t="shared" si="33"/>
        <v>43.39</v>
      </c>
      <c r="H245" s="60">
        <f t="shared" si="30"/>
        <v>64.8</v>
      </c>
      <c r="I245" s="60">
        <f t="shared" si="31"/>
        <v>455.87999999999994</v>
      </c>
      <c r="J245" s="60">
        <f t="shared" si="32"/>
        <v>520.67999999999995</v>
      </c>
      <c r="K245" s="69"/>
      <c r="L245" s="69"/>
      <c r="M245" s="70"/>
      <c r="N245" s="69"/>
      <c r="O245" s="69"/>
      <c r="P245" s="69"/>
      <c r="Q245" s="69"/>
      <c r="R245" s="69"/>
      <c r="S245" s="69"/>
      <c r="T245" s="69"/>
      <c r="U245" s="69"/>
    </row>
    <row r="246" spans="1:21" x14ac:dyDescent="0.2">
      <c r="A246" s="54" t="s">
        <v>425</v>
      </c>
      <c r="B246" s="54" t="s">
        <v>426</v>
      </c>
      <c r="C246" s="54"/>
      <c r="D246" s="55"/>
      <c r="E246" s="63"/>
      <c r="F246" s="63"/>
      <c r="G246" s="54"/>
      <c r="H246" s="54"/>
      <c r="I246" s="54"/>
      <c r="J246" s="56">
        <f>SUM(J247:J289)</f>
        <v>56136.05000000001</v>
      </c>
      <c r="K246" s="61"/>
      <c r="L246" s="61"/>
      <c r="M246" s="71"/>
      <c r="N246" s="61"/>
      <c r="O246" s="61"/>
      <c r="P246" s="61"/>
      <c r="Q246" s="61"/>
      <c r="R246" s="61"/>
      <c r="S246" s="61"/>
      <c r="T246" s="61"/>
      <c r="U246" s="61"/>
    </row>
    <row r="247" spans="1:21" s="51" customFormat="1" ht="38.25" x14ac:dyDescent="0.2">
      <c r="A247" s="57" t="s">
        <v>427</v>
      </c>
      <c r="B247" s="57" t="s">
        <v>228</v>
      </c>
      <c r="C247" s="58" t="s">
        <v>34</v>
      </c>
      <c r="D247" s="59">
        <v>51</v>
      </c>
      <c r="E247" s="62">
        <v>14.61</v>
      </c>
      <c r="F247" s="62">
        <v>58.58</v>
      </c>
      <c r="G247" s="60">
        <f t="shared" si="33"/>
        <v>73.19</v>
      </c>
      <c r="H247" s="60">
        <f t="shared" ref="H247:H289" si="34">TRUNC(D247 * E247, 2)</f>
        <v>745.11</v>
      </c>
      <c r="I247" s="60">
        <f t="shared" ref="I247:I289" si="35">J247 - H247</f>
        <v>2987.58</v>
      </c>
      <c r="J247" s="60">
        <f t="shared" ref="J247:J289" si="36">TRUNC(D247 * G247, 2)</f>
        <v>3732.69</v>
      </c>
      <c r="K247" s="69"/>
      <c r="L247" s="69"/>
      <c r="M247" s="70"/>
      <c r="N247" s="69"/>
      <c r="O247" s="69"/>
      <c r="P247" s="69"/>
      <c r="Q247" s="69"/>
      <c r="R247" s="69"/>
      <c r="S247" s="69"/>
      <c r="T247" s="69"/>
      <c r="U247" s="69"/>
    </row>
    <row r="248" spans="1:21" s="51" customFormat="1" ht="25.5" x14ac:dyDescent="0.2">
      <c r="A248" s="57" t="s">
        <v>428</v>
      </c>
      <c r="B248" s="57" t="s">
        <v>234</v>
      </c>
      <c r="C248" s="58" t="s">
        <v>21</v>
      </c>
      <c r="D248" s="59">
        <v>13</v>
      </c>
      <c r="E248" s="62">
        <v>2.19</v>
      </c>
      <c r="F248" s="62">
        <v>5.88</v>
      </c>
      <c r="G248" s="60">
        <f t="shared" si="33"/>
        <v>8.07</v>
      </c>
      <c r="H248" s="60">
        <f t="shared" si="34"/>
        <v>28.47</v>
      </c>
      <c r="I248" s="60">
        <f t="shared" si="35"/>
        <v>76.44</v>
      </c>
      <c r="J248" s="60">
        <f t="shared" si="36"/>
        <v>104.91</v>
      </c>
      <c r="K248" s="69"/>
      <c r="L248" s="69"/>
      <c r="M248" s="70"/>
      <c r="N248" s="69"/>
      <c r="O248" s="69"/>
      <c r="P248" s="69"/>
      <c r="Q248" s="69"/>
      <c r="R248" s="69"/>
      <c r="S248" s="69"/>
      <c r="T248" s="69"/>
      <c r="U248" s="69"/>
    </row>
    <row r="249" spans="1:21" s="51" customFormat="1" ht="25.5" x14ac:dyDescent="0.2">
      <c r="A249" s="57" t="s">
        <v>429</v>
      </c>
      <c r="B249" s="57" t="s">
        <v>236</v>
      </c>
      <c r="C249" s="58" t="s">
        <v>21</v>
      </c>
      <c r="D249" s="59">
        <v>3</v>
      </c>
      <c r="E249" s="62">
        <v>4.38</v>
      </c>
      <c r="F249" s="62">
        <v>6.91</v>
      </c>
      <c r="G249" s="60">
        <f t="shared" si="33"/>
        <v>11.29</v>
      </c>
      <c r="H249" s="60">
        <f t="shared" si="34"/>
        <v>13.14</v>
      </c>
      <c r="I249" s="60">
        <f t="shared" si="35"/>
        <v>20.729999999999997</v>
      </c>
      <c r="J249" s="60">
        <f t="shared" si="36"/>
        <v>33.869999999999997</v>
      </c>
      <c r="K249" s="69"/>
      <c r="L249" s="69"/>
      <c r="M249" s="70"/>
      <c r="N249" s="69"/>
      <c r="O249" s="69"/>
      <c r="P249" s="69"/>
      <c r="Q249" s="69"/>
      <c r="R249" s="69"/>
      <c r="S249" s="69"/>
      <c r="T249" s="69"/>
      <c r="U249" s="69"/>
    </row>
    <row r="250" spans="1:21" s="51" customFormat="1" ht="25.5" x14ac:dyDescent="0.2">
      <c r="A250" s="57" t="s">
        <v>430</v>
      </c>
      <c r="B250" s="57" t="s">
        <v>189</v>
      </c>
      <c r="C250" s="58" t="s">
        <v>21</v>
      </c>
      <c r="D250" s="59">
        <v>1</v>
      </c>
      <c r="E250" s="62">
        <v>4.38</v>
      </c>
      <c r="F250" s="62">
        <v>8.2799999999999994</v>
      </c>
      <c r="G250" s="60">
        <f t="shared" si="33"/>
        <v>12.66</v>
      </c>
      <c r="H250" s="60">
        <f t="shared" si="34"/>
        <v>4.38</v>
      </c>
      <c r="I250" s="60">
        <f t="shared" si="35"/>
        <v>8.2800000000000011</v>
      </c>
      <c r="J250" s="60">
        <f t="shared" si="36"/>
        <v>12.66</v>
      </c>
      <c r="K250" s="69"/>
      <c r="L250" s="69"/>
      <c r="M250" s="70"/>
      <c r="N250" s="69"/>
      <c r="O250" s="69"/>
      <c r="P250" s="69"/>
      <c r="Q250" s="69"/>
      <c r="R250" s="69"/>
      <c r="S250" s="69"/>
      <c r="T250" s="69"/>
      <c r="U250" s="69"/>
    </row>
    <row r="251" spans="1:21" s="51" customFormat="1" x14ac:dyDescent="0.2">
      <c r="A251" s="57" t="s">
        <v>431</v>
      </c>
      <c r="B251" s="57" t="s">
        <v>432</v>
      </c>
      <c r="C251" s="58" t="s">
        <v>21</v>
      </c>
      <c r="D251" s="59">
        <v>1</v>
      </c>
      <c r="E251" s="62">
        <v>39.159999999999997</v>
      </c>
      <c r="F251" s="62">
        <v>761.27</v>
      </c>
      <c r="G251" s="60">
        <f t="shared" si="33"/>
        <v>800.43</v>
      </c>
      <c r="H251" s="60">
        <f t="shared" si="34"/>
        <v>39.159999999999997</v>
      </c>
      <c r="I251" s="60">
        <f t="shared" si="35"/>
        <v>761.27</v>
      </c>
      <c r="J251" s="60">
        <f t="shared" si="36"/>
        <v>800.43</v>
      </c>
      <c r="K251" s="69"/>
      <c r="L251" s="69"/>
      <c r="M251" s="70"/>
      <c r="N251" s="69"/>
      <c r="O251" s="69"/>
      <c r="P251" s="69"/>
      <c r="Q251" s="69"/>
      <c r="R251" s="69"/>
      <c r="S251" s="69"/>
      <c r="T251" s="69"/>
      <c r="U251" s="69"/>
    </row>
    <row r="252" spans="1:21" s="51" customFormat="1" x14ac:dyDescent="0.2">
      <c r="A252" s="57" t="s">
        <v>433</v>
      </c>
      <c r="B252" s="57" t="s">
        <v>434</v>
      </c>
      <c r="C252" s="58" t="s">
        <v>705</v>
      </c>
      <c r="D252" s="59">
        <v>68</v>
      </c>
      <c r="E252" s="62">
        <v>0.23</v>
      </c>
      <c r="F252" s="62">
        <v>0.88</v>
      </c>
      <c r="G252" s="60">
        <f t="shared" si="33"/>
        <v>1.1100000000000001</v>
      </c>
      <c r="H252" s="60">
        <f t="shared" si="34"/>
        <v>15.64</v>
      </c>
      <c r="I252" s="60">
        <f t="shared" si="35"/>
        <v>59.84</v>
      </c>
      <c r="J252" s="60">
        <f t="shared" si="36"/>
        <v>75.48</v>
      </c>
      <c r="K252" s="69"/>
      <c r="L252" s="69"/>
      <c r="M252" s="70"/>
      <c r="N252" s="69"/>
      <c r="O252" s="69"/>
      <c r="P252" s="69"/>
      <c r="Q252" s="69"/>
      <c r="R252" s="69"/>
      <c r="S252" s="69"/>
      <c r="T252" s="69"/>
      <c r="U252" s="69"/>
    </row>
    <row r="253" spans="1:21" s="51" customFormat="1" ht="25.5" x14ac:dyDescent="0.2">
      <c r="A253" s="57" t="s">
        <v>435</v>
      </c>
      <c r="B253" s="57" t="s">
        <v>436</v>
      </c>
      <c r="C253" s="58" t="s">
        <v>21</v>
      </c>
      <c r="D253" s="59">
        <v>1</v>
      </c>
      <c r="E253" s="62">
        <v>2.75</v>
      </c>
      <c r="F253" s="62">
        <v>302.02999999999997</v>
      </c>
      <c r="G253" s="60">
        <f t="shared" si="33"/>
        <v>304.77999999999997</v>
      </c>
      <c r="H253" s="60">
        <f t="shared" si="34"/>
        <v>2.75</v>
      </c>
      <c r="I253" s="60">
        <f t="shared" si="35"/>
        <v>302.02999999999997</v>
      </c>
      <c r="J253" s="60">
        <f t="shared" si="36"/>
        <v>304.77999999999997</v>
      </c>
      <c r="K253" s="69"/>
      <c r="L253" s="69"/>
      <c r="M253" s="70"/>
      <c r="N253" s="69"/>
      <c r="O253" s="69"/>
      <c r="P253" s="69"/>
      <c r="Q253" s="69"/>
      <c r="R253" s="69"/>
      <c r="S253" s="69"/>
      <c r="T253" s="69"/>
      <c r="U253" s="69"/>
    </row>
    <row r="254" spans="1:21" s="51" customFormat="1" ht="25.5" x14ac:dyDescent="0.2">
      <c r="A254" s="57" t="s">
        <v>437</v>
      </c>
      <c r="B254" s="57" t="s">
        <v>438</v>
      </c>
      <c r="C254" s="58" t="s">
        <v>21</v>
      </c>
      <c r="D254" s="59">
        <v>1</v>
      </c>
      <c r="E254" s="62">
        <v>7.3</v>
      </c>
      <c r="F254" s="62">
        <v>196.87</v>
      </c>
      <c r="G254" s="60">
        <f t="shared" si="33"/>
        <v>204.17000000000002</v>
      </c>
      <c r="H254" s="60">
        <f t="shared" si="34"/>
        <v>7.3</v>
      </c>
      <c r="I254" s="60">
        <f t="shared" si="35"/>
        <v>196.86999999999998</v>
      </c>
      <c r="J254" s="60">
        <f t="shared" si="36"/>
        <v>204.17</v>
      </c>
      <c r="K254" s="69"/>
      <c r="L254" s="69"/>
      <c r="M254" s="70"/>
      <c r="N254" s="69"/>
      <c r="O254" s="69"/>
      <c r="P254" s="69"/>
      <c r="Q254" s="69"/>
      <c r="R254" s="69"/>
      <c r="S254" s="69"/>
      <c r="T254" s="69"/>
      <c r="U254" s="69"/>
    </row>
    <row r="255" spans="1:21" s="51" customFormat="1" x14ac:dyDescent="0.2">
      <c r="A255" s="57" t="s">
        <v>439</v>
      </c>
      <c r="B255" s="57" t="s">
        <v>440</v>
      </c>
      <c r="C255" s="58" t="s">
        <v>714</v>
      </c>
      <c r="D255" s="59">
        <v>16</v>
      </c>
      <c r="E255" s="62">
        <v>5.75</v>
      </c>
      <c r="F255" s="62">
        <v>36.549999999999997</v>
      </c>
      <c r="G255" s="60">
        <f t="shared" si="33"/>
        <v>42.3</v>
      </c>
      <c r="H255" s="60">
        <f t="shared" si="34"/>
        <v>92</v>
      </c>
      <c r="I255" s="60">
        <f t="shared" si="35"/>
        <v>584.79999999999995</v>
      </c>
      <c r="J255" s="60">
        <f t="shared" si="36"/>
        <v>676.8</v>
      </c>
      <c r="K255" s="69"/>
      <c r="L255" s="69"/>
      <c r="M255" s="70"/>
      <c r="N255" s="69"/>
      <c r="O255" s="69"/>
      <c r="P255" s="69"/>
      <c r="Q255" s="69"/>
      <c r="R255" s="69"/>
      <c r="S255" s="69"/>
      <c r="T255" s="69"/>
      <c r="U255" s="69"/>
    </row>
    <row r="256" spans="1:21" s="51" customFormat="1" x14ac:dyDescent="0.2">
      <c r="A256" s="57" t="s">
        <v>441</v>
      </c>
      <c r="B256" s="57" t="s">
        <v>442</v>
      </c>
      <c r="C256" s="58" t="s">
        <v>714</v>
      </c>
      <c r="D256" s="59">
        <v>1</v>
      </c>
      <c r="E256" s="62">
        <v>3.82</v>
      </c>
      <c r="F256" s="62">
        <v>76.58</v>
      </c>
      <c r="G256" s="60">
        <f t="shared" si="33"/>
        <v>80.399999999999991</v>
      </c>
      <c r="H256" s="60">
        <f t="shared" si="34"/>
        <v>3.82</v>
      </c>
      <c r="I256" s="60">
        <f t="shared" si="35"/>
        <v>76.580000000000013</v>
      </c>
      <c r="J256" s="60">
        <f t="shared" si="36"/>
        <v>80.400000000000006</v>
      </c>
      <c r="K256" s="69"/>
      <c r="L256" s="69"/>
      <c r="M256" s="70"/>
      <c r="N256" s="69"/>
      <c r="O256" s="69"/>
      <c r="P256" s="69"/>
      <c r="Q256" s="69"/>
      <c r="R256" s="69"/>
      <c r="S256" s="69"/>
      <c r="T256" s="69"/>
      <c r="U256" s="69"/>
    </row>
    <row r="257" spans="1:21" s="51" customFormat="1" ht="25.5" x14ac:dyDescent="0.2">
      <c r="A257" s="57" t="s">
        <v>443</v>
      </c>
      <c r="B257" s="57" t="s">
        <v>444</v>
      </c>
      <c r="C257" s="58" t="s">
        <v>21</v>
      </c>
      <c r="D257" s="59">
        <v>2</v>
      </c>
      <c r="E257" s="62">
        <v>236.79</v>
      </c>
      <c r="F257" s="62">
        <v>463.23</v>
      </c>
      <c r="G257" s="60">
        <f t="shared" si="33"/>
        <v>700.02</v>
      </c>
      <c r="H257" s="60">
        <f t="shared" si="34"/>
        <v>473.58</v>
      </c>
      <c r="I257" s="60">
        <f t="shared" si="35"/>
        <v>926.46</v>
      </c>
      <c r="J257" s="60">
        <f t="shared" si="36"/>
        <v>1400.04</v>
      </c>
      <c r="K257" s="69"/>
      <c r="L257" s="69"/>
      <c r="M257" s="70"/>
      <c r="N257" s="69"/>
      <c r="O257" s="69"/>
      <c r="P257" s="69"/>
      <c r="Q257" s="69"/>
      <c r="R257" s="69"/>
      <c r="S257" s="69"/>
      <c r="T257" s="69"/>
      <c r="U257" s="69"/>
    </row>
    <row r="258" spans="1:21" s="51" customFormat="1" ht="38.25" x14ac:dyDescent="0.2">
      <c r="A258" s="57" t="s">
        <v>445</v>
      </c>
      <c r="B258" s="57" t="s">
        <v>446</v>
      </c>
      <c r="C258" s="58" t="s">
        <v>705</v>
      </c>
      <c r="D258" s="59">
        <v>91</v>
      </c>
      <c r="E258" s="62">
        <v>8.18</v>
      </c>
      <c r="F258" s="62">
        <v>18.22</v>
      </c>
      <c r="G258" s="60">
        <f t="shared" si="33"/>
        <v>26.4</v>
      </c>
      <c r="H258" s="60">
        <f t="shared" si="34"/>
        <v>744.38</v>
      </c>
      <c r="I258" s="60">
        <f t="shared" si="35"/>
        <v>1658.02</v>
      </c>
      <c r="J258" s="60">
        <f t="shared" si="36"/>
        <v>2402.4</v>
      </c>
      <c r="K258" s="69"/>
      <c r="L258" s="69"/>
      <c r="M258" s="70"/>
      <c r="N258" s="69"/>
      <c r="O258" s="69"/>
      <c r="P258" s="69"/>
      <c r="Q258" s="69"/>
      <c r="R258" s="69"/>
      <c r="S258" s="69"/>
      <c r="T258" s="69"/>
      <c r="U258" s="69"/>
    </row>
    <row r="259" spans="1:21" s="51" customFormat="1" ht="38.25" x14ac:dyDescent="0.2">
      <c r="A259" s="57" t="s">
        <v>447</v>
      </c>
      <c r="B259" s="57" t="s">
        <v>448</v>
      </c>
      <c r="C259" s="58" t="s">
        <v>705</v>
      </c>
      <c r="D259" s="59">
        <v>34</v>
      </c>
      <c r="E259" s="62">
        <v>8.18</v>
      </c>
      <c r="F259" s="62">
        <v>19.54</v>
      </c>
      <c r="G259" s="60">
        <f t="shared" si="33"/>
        <v>27.72</v>
      </c>
      <c r="H259" s="60">
        <f t="shared" si="34"/>
        <v>278.12</v>
      </c>
      <c r="I259" s="60">
        <f t="shared" si="35"/>
        <v>664.36</v>
      </c>
      <c r="J259" s="60">
        <f t="shared" si="36"/>
        <v>942.48</v>
      </c>
      <c r="K259" s="69"/>
      <c r="L259" s="69"/>
      <c r="M259" s="70"/>
      <c r="N259" s="69"/>
      <c r="O259" s="69"/>
      <c r="P259" s="69"/>
      <c r="Q259" s="69"/>
      <c r="R259" s="69"/>
      <c r="S259" s="69"/>
      <c r="T259" s="69"/>
      <c r="U259" s="69"/>
    </row>
    <row r="260" spans="1:21" s="51" customFormat="1" ht="25.5" x14ac:dyDescent="0.2">
      <c r="A260" s="57" t="s">
        <v>449</v>
      </c>
      <c r="B260" s="57" t="s">
        <v>450</v>
      </c>
      <c r="C260" s="58" t="s">
        <v>34</v>
      </c>
      <c r="D260" s="59">
        <v>2433</v>
      </c>
      <c r="E260" s="62">
        <v>0.1</v>
      </c>
      <c r="F260" s="62">
        <v>6.73</v>
      </c>
      <c r="G260" s="60">
        <f t="shared" si="33"/>
        <v>6.83</v>
      </c>
      <c r="H260" s="60">
        <f t="shared" si="34"/>
        <v>243.3</v>
      </c>
      <c r="I260" s="60">
        <f t="shared" si="35"/>
        <v>16374.09</v>
      </c>
      <c r="J260" s="60">
        <f t="shared" si="36"/>
        <v>16617.39</v>
      </c>
      <c r="K260" s="69"/>
      <c r="L260" s="69"/>
      <c r="M260" s="70"/>
      <c r="N260" s="69"/>
      <c r="O260" s="69"/>
      <c r="P260" s="69"/>
      <c r="Q260" s="69"/>
      <c r="R260" s="69"/>
      <c r="S260" s="69"/>
      <c r="T260" s="69"/>
      <c r="U260" s="69"/>
    </row>
    <row r="261" spans="1:21" s="51" customFormat="1" ht="38.25" x14ac:dyDescent="0.2">
      <c r="A261" s="57" t="s">
        <v>451</v>
      </c>
      <c r="B261" s="57" t="s">
        <v>452</v>
      </c>
      <c r="C261" s="58" t="s">
        <v>34</v>
      </c>
      <c r="D261" s="59">
        <v>61</v>
      </c>
      <c r="E261" s="62">
        <v>3.81</v>
      </c>
      <c r="F261" s="62">
        <v>10.92</v>
      </c>
      <c r="G261" s="60">
        <f t="shared" si="33"/>
        <v>14.73</v>
      </c>
      <c r="H261" s="60">
        <f t="shared" si="34"/>
        <v>232.41</v>
      </c>
      <c r="I261" s="60">
        <f t="shared" si="35"/>
        <v>666.12</v>
      </c>
      <c r="J261" s="60">
        <f t="shared" si="36"/>
        <v>898.53</v>
      </c>
      <c r="K261" s="69"/>
      <c r="L261" s="69"/>
      <c r="M261" s="70"/>
      <c r="N261" s="69"/>
      <c r="O261" s="69"/>
      <c r="P261" s="69"/>
      <c r="Q261" s="69"/>
      <c r="R261" s="69"/>
      <c r="S261" s="69"/>
      <c r="T261" s="69"/>
      <c r="U261" s="69"/>
    </row>
    <row r="262" spans="1:21" s="51" customFormat="1" ht="38.25" x14ac:dyDescent="0.2">
      <c r="A262" s="57" t="s">
        <v>453</v>
      </c>
      <c r="B262" s="57" t="s">
        <v>454</v>
      </c>
      <c r="C262" s="58" t="s">
        <v>21</v>
      </c>
      <c r="D262" s="59">
        <v>4</v>
      </c>
      <c r="E262" s="62">
        <v>7.63</v>
      </c>
      <c r="F262" s="62">
        <v>240.94</v>
      </c>
      <c r="G262" s="60">
        <f t="shared" si="33"/>
        <v>248.57</v>
      </c>
      <c r="H262" s="60">
        <f t="shared" si="34"/>
        <v>30.52</v>
      </c>
      <c r="I262" s="60">
        <f t="shared" si="35"/>
        <v>963.76</v>
      </c>
      <c r="J262" s="60">
        <f t="shared" si="36"/>
        <v>994.28</v>
      </c>
      <c r="K262" s="69"/>
      <c r="L262" s="69"/>
      <c r="M262" s="70"/>
      <c r="N262" s="69"/>
      <c r="O262" s="69"/>
      <c r="P262" s="69"/>
      <c r="Q262" s="69"/>
      <c r="R262" s="69"/>
      <c r="S262" s="69"/>
      <c r="T262" s="69"/>
      <c r="U262" s="69"/>
    </row>
    <row r="263" spans="1:21" s="51" customFormat="1" ht="25.5" x14ac:dyDescent="0.2">
      <c r="A263" s="57" t="s">
        <v>456</v>
      </c>
      <c r="B263" s="57" t="s">
        <v>455</v>
      </c>
      <c r="C263" s="58" t="s">
        <v>21</v>
      </c>
      <c r="D263" s="59">
        <v>2</v>
      </c>
      <c r="E263" s="62">
        <v>23.15</v>
      </c>
      <c r="F263" s="62">
        <v>372.25</v>
      </c>
      <c r="G263" s="60">
        <f t="shared" si="33"/>
        <v>395.4</v>
      </c>
      <c r="H263" s="60">
        <f t="shared" si="34"/>
        <v>46.3</v>
      </c>
      <c r="I263" s="60">
        <f t="shared" si="35"/>
        <v>744.5</v>
      </c>
      <c r="J263" s="60">
        <f t="shared" si="36"/>
        <v>790.8</v>
      </c>
      <c r="K263" s="69"/>
      <c r="L263" s="69"/>
      <c r="M263" s="70"/>
      <c r="N263" s="69"/>
      <c r="O263" s="69"/>
      <c r="P263" s="69"/>
      <c r="Q263" s="69"/>
      <c r="R263" s="69"/>
      <c r="S263" s="69"/>
      <c r="T263" s="69"/>
      <c r="U263" s="69"/>
    </row>
    <row r="264" spans="1:21" s="51" customFormat="1" ht="38.25" x14ac:dyDescent="0.2">
      <c r="A264" s="57" t="s">
        <v>458</v>
      </c>
      <c r="B264" s="57" t="s">
        <v>457</v>
      </c>
      <c r="C264" s="58" t="s">
        <v>21</v>
      </c>
      <c r="D264" s="59">
        <v>2</v>
      </c>
      <c r="E264" s="62">
        <v>18.28</v>
      </c>
      <c r="F264" s="62">
        <v>532.35</v>
      </c>
      <c r="G264" s="60">
        <f t="shared" si="33"/>
        <v>550.63</v>
      </c>
      <c r="H264" s="60">
        <f t="shared" si="34"/>
        <v>36.56</v>
      </c>
      <c r="I264" s="60">
        <f t="shared" si="35"/>
        <v>1064.7</v>
      </c>
      <c r="J264" s="60">
        <f t="shared" si="36"/>
        <v>1101.26</v>
      </c>
      <c r="K264" s="69"/>
      <c r="L264" s="69"/>
      <c r="M264" s="70"/>
      <c r="N264" s="69"/>
      <c r="O264" s="69"/>
      <c r="P264" s="69"/>
      <c r="Q264" s="69"/>
      <c r="R264" s="69"/>
      <c r="S264" s="69"/>
      <c r="T264" s="69"/>
      <c r="U264" s="69"/>
    </row>
    <row r="265" spans="1:21" s="51" customFormat="1" ht="25.5" x14ac:dyDescent="0.2">
      <c r="A265" s="57" t="s">
        <v>460</v>
      </c>
      <c r="B265" s="57" t="s">
        <v>459</v>
      </c>
      <c r="C265" s="58" t="s">
        <v>21</v>
      </c>
      <c r="D265" s="59">
        <v>12</v>
      </c>
      <c r="E265" s="62">
        <v>0</v>
      </c>
      <c r="F265" s="62">
        <v>376.8</v>
      </c>
      <c r="G265" s="60">
        <f t="shared" si="33"/>
        <v>376.8</v>
      </c>
      <c r="H265" s="60">
        <f t="shared" si="34"/>
        <v>0</v>
      </c>
      <c r="I265" s="60">
        <f t="shared" si="35"/>
        <v>4521.6000000000004</v>
      </c>
      <c r="J265" s="60">
        <f t="shared" si="36"/>
        <v>4521.6000000000004</v>
      </c>
      <c r="K265" s="69"/>
      <c r="L265" s="69"/>
      <c r="M265" s="70"/>
      <c r="N265" s="69"/>
      <c r="O265" s="69"/>
      <c r="P265" s="69"/>
      <c r="Q265" s="69"/>
      <c r="R265" s="69"/>
      <c r="S265" s="69"/>
      <c r="T265" s="69"/>
      <c r="U265" s="69"/>
    </row>
    <row r="266" spans="1:21" s="51" customFormat="1" ht="38.25" x14ac:dyDescent="0.2">
      <c r="A266" s="57" t="s">
        <v>461</v>
      </c>
      <c r="B266" s="57" t="s">
        <v>277</v>
      </c>
      <c r="C266" s="58" t="s">
        <v>34</v>
      </c>
      <c r="D266" s="59">
        <v>35</v>
      </c>
      <c r="E266" s="62">
        <v>4.82</v>
      </c>
      <c r="F266" s="62">
        <v>8.67</v>
      </c>
      <c r="G266" s="60">
        <f t="shared" si="33"/>
        <v>13.49</v>
      </c>
      <c r="H266" s="60">
        <f t="shared" si="34"/>
        <v>168.7</v>
      </c>
      <c r="I266" s="60">
        <f t="shared" si="35"/>
        <v>303.45</v>
      </c>
      <c r="J266" s="60">
        <f t="shared" si="36"/>
        <v>472.15</v>
      </c>
      <c r="K266" s="69"/>
      <c r="L266" s="69"/>
      <c r="M266" s="70"/>
      <c r="N266" s="69"/>
      <c r="O266" s="69"/>
      <c r="P266" s="69"/>
      <c r="Q266" s="69"/>
      <c r="R266" s="69"/>
      <c r="S266" s="69"/>
      <c r="T266" s="69"/>
      <c r="U266" s="69"/>
    </row>
    <row r="267" spans="1:21" s="51" customFormat="1" ht="38.25" x14ac:dyDescent="0.2">
      <c r="A267" s="57" t="s">
        <v>462</v>
      </c>
      <c r="B267" s="57" t="s">
        <v>279</v>
      </c>
      <c r="C267" s="58" t="s">
        <v>21</v>
      </c>
      <c r="D267" s="59">
        <v>4</v>
      </c>
      <c r="E267" s="62">
        <v>6.1</v>
      </c>
      <c r="F267" s="62">
        <v>4.6900000000000004</v>
      </c>
      <c r="G267" s="60">
        <f t="shared" si="33"/>
        <v>10.79</v>
      </c>
      <c r="H267" s="60">
        <f t="shared" si="34"/>
        <v>24.4</v>
      </c>
      <c r="I267" s="60">
        <f t="shared" si="35"/>
        <v>18.759999999999998</v>
      </c>
      <c r="J267" s="60">
        <f t="shared" si="36"/>
        <v>43.16</v>
      </c>
      <c r="K267" s="69"/>
      <c r="L267" s="69"/>
      <c r="M267" s="70"/>
      <c r="N267" s="69"/>
      <c r="O267" s="69"/>
      <c r="P267" s="69"/>
      <c r="Q267" s="69"/>
      <c r="R267" s="69"/>
      <c r="S267" s="69"/>
      <c r="T267" s="69"/>
      <c r="U267" s="69"/>
    </row>
    <row r="268" spans="1:21" s="51" customFormat="1" ht="38.25" x14ac:dyDescent="0.2">
      <c r="A268" s="57" t="s">
        <v>463</v>
      </c>
      <c r="B268" s="57" t="s">
        <v>281</v>
      </c>
      <c r="C268" s="58" t="s">
        <v>21</v>
      </c>
      <c r="D268" s="59">
        <v>12</v>
      </c>
      <c r="E268" s="62">
        <v>4.07</v>
      </c>
      <c r="F268" s="62">
        <v>2.61</v>
      </c>
      <c r="G268" s="60">
        <f t="shared" si="33"/>
        <v>6.68</v>
      </c>
      <c r="H268" s="60">
        <f t="shared" si="34"/>
        <v>48.84</v>
      </c>
      <c r="I268" s="60">
        <f t="shared" si="35"/>
        <v>31.319999999999993</v>
      </c>
      <c r="J268" s="60">
        <f t="shared" si="36"/>
        <v>80.16</v>
      </c>
      <c r="K268" s="69"/>
      <c r="L268" s="69"/>
      <c r="M268" s="70"/>
      <c r="N268" s="69"/>
      <c r="O268" s="69"/>
      <c r="P268" s="69"/>
      <c r="Q268" s="69"/>
      <c r="R268" s="69"/>
      <c r="S268" s="69"/>
      <c r="T268" s="69"/>
      <c r="U268" s="69"/>
    </row>
    <row r="269" spans="1:21" s="51" customFormat="1" ht="38.25" x14ac:dyDescent="0.2">
      <c r="A269" s="57" t="s">
        <v>464</v>
      </c>
      <c r="B269" s="57" t="s">
        <v>283</v>
      </c>
      <c r="C269" s="58" t="s">
        <v>34</v>
      </c>
      <c r="D269" s="59">
        <v>147</v>
      </c>
      <c r="E269" s="62">
        <v>11.43</v>
      </c>
      <c r="F269" s="62">
        <v>18.899999999999999</v>
      </c>
      <c r="G269" s="60">
        <f t="shared" si="33"/>
        <v>30.33</v>
      </c>
      <c r="H269" s="60">
        <f t="shared" si="34"/>
        <v>1680.21</v>
      </c>
      <c r="I269" s="60">
        <f t="shared" si="35"/>
        <v>2778.3</v>
      </c>
      <c r="J269" s="60">
        <f t="shared" si="36"/>
        <v>4458.51</v>
      </c>
      <c r="K269" s="69"/>
      <c r="L269" s="69"/>
      <c r="M269" s="70"/>
      <c r="N269" s="69"/>
      <c r="O269" s="69"/>
      <c r="P269" s="69"/>
      <c r="Q269" s="69"/>
      <c r="R269" s="69"/>
      <c r="S269" s="69"/>
      <c r="T269" s="69"/>
      <c r="U269" s="69"/>
    </row>
    <row r="270" spans="1:21" s="51" customFormat="1" ht="25.5" x14ac:dyDescent="0.2">
      <c r="A270" s="57" t="s">
        <v>465</v>
      </c>
      <c r="B270" s="57" t="s">
        <v>285</v>
      </c>
      <c r="C270" s="58" t="s">
        <v>21</v>
      </c>
      <c r="D270" s="59">
        <v>11</v>
      </c>
      <c r="E270" s="62">
        <v>9.1199999999999992</v>
      </c>
      <c r="F270" s="62">
        <v>9.52</v>
      </c>
      <c r="G270" s="60">
        <f t="shared" si="33"/>
        <v>18.64</v>
      </c>
      <c r="H270" s="60">
        <f t="shared" si="34"/>
        <v>100.32</v>
      </c>
      <c r="I270" s="60">
        <f t="shared" si="35"/>
        <v>104.72</v>
      </c>
      <c r="J270" s="60">
        <f t="shared" si="36"/>
        <v>205.04</v>
      </c>
      <c r="K270" s="69"/>
      <c r="L270" s="69"/>
      <c r="M270" s="70"/>
      <c r="N270" s="69"/>
      <c r="O270" s="69"/>
      <c r="P270" s="69"/>
      <c r="Q270" s="69"/>
      <c r="R270" s="69"/>
      <c r="S270" s="69"/>
      <c r="T270" s="69"/>
      <c r="U270" s="69"/>
    </row>
    <row r="271" spans="1:21" s="51" customFormat="1" ht="38.25" x14ac:dyDescent="0.2">
      <c r="A271" s="57" t="s">
        <v>466</v>
      </c>
      <c r="B271" s="57" t="s">
        <v>293</v>
      </c>
      <c r="C271" s="58" t="s">
        <v>34</v>
      </c>
      <c r="D271" s="59">
        <v>33</v>
      </c>
      <c r="E271" s="62">
        <v>12.53</v>
      </c>
      <c r="F271" s="62">
        <v>23.17</v>
      </c>
      <c r="G271" s="60">
        <f t="shared" si="33"/>
        <v>35.700000000000003</v>
      </c>
      <c r="H271" s="60">
        <f t="shared" si="34"/>
        <v>413.49</v>
      </c>
      <c r="I271" s="60">
        <f t="shared" si="35"/>
        <v>764.6099999999999</v>
      </c>
      <c r="J271" s="60">
        <f t="shared" si="36"/>
        <v>1178.0999999999999</v>
      </c>
      <c r="K271" s="69"/>
      <c r="L271" s="69"/>
      <c r="M271" s="70"/>
      <c r="N271" s="69"/>
      <c r="O271" s="69"/>
      <c r="P271" s="69"/>
      <c r="Q271" s="69"/>
      <c r="R271" s="69"/>
      <c r="S271" s="69"/>
      <c r="T271" s="69"/>
      <c r="U271" s="69"/>
    </row>
    <row r="272" spans="1:21" s="51" customFormat="1" ht="51" x14ac:dyDescent="0.2">
      <c r="A272" s="57" t="s">
        <v>467</v>
      </c>
      <c r="B272" s="57" t="s">
        <v>295</v>
      </c>
      <c r="C272" s="58" t="s">
        <v>21</v>
      </c>
      <c r="D272" s="59">
        <v>2</v>
      </c>
      <c r="E272" s="62">
        <v>10.42</v>
      </c>
      <c r="F272" s="62">
        <v>12.13</v>
      </c>
      <c r="G272" s="60">
        <f t="shared" si="33"/>
        <v>22.55</v>
      </c>
      <c r="H272" s="60">
        <f t="shared" si="34"/>
        <v>20.84</v>
      </c>
      <c r="I272" s="60">
        <f t="shared" si="35"/>
        <v>24.26</v>
      </c>
      <c r="J272" s="60">
        <f t="shared" si="36"/>
        <v>45.1</v>
      </c>
      <c r="K272" s="69"/>
      <c r="L272" s="69"/>
      <c r="M272" s="70"/>
      <c r="N272" s="69"/>
      <c r="O272" s="69"/>
      <c r="P272" s="69"/>
      <c r="Q272" s="69"/>
      <c r="R272" s="69"/>
      <c r="S272" s="69"/>
      <c r="T272" s="69"/>
      <c r="U272" s="69"/>
    </row>
    <row r="273" spans="1:21" s="51" customFormat="1" ht="38.25" x14ac:dyDescent="0.2">
      <c r="A273" s="57" t="s">
        <v>468</v>
      </c>
      <c r="B273" s="57" t="s">
        <v>217</v>
      </c>
      <c r="C273" s="58" t="s">
        <v>34</v>
      </c>
      <c r="D273" s="59">
        <v>6</v>
      </c>
      <c r="E273" s="62">
        <v>15.84</v>
      </c>
      <c r="F273" s="62">
        <v>41.48</v>
      </c>
      <c r="G273" s="60">
        <f t="shared" si="33"/>
        <v>57.319999999999993</v>
      </c>
      <c r="H273" s="60">
        <f t="shared" si="34"/>
        <v>95.04</v>
      </c>
      <c r="I273" s="60">
        <f t="shared" si="35"/>
        <v>248.88</v>
      </c>
      <c r="J273" s="60">
        <f t="shared" si="36"/>
        <v>343.92</v>
      </c>
      <c r="K273" s="69"/>
      <c r="L273" s="69"/>
      <c r="M273" s="70"/>
      <c r="N273" s="69"/>
      <c r="O273" s="69"/>
      <c r="P273" s="69"/>
      <c r="Q273" s="69"/>
      <c r="R273" s="69"/>
      <c r="S273" s="69"/>
      <c r="T273" s="69"/>
      <c r="U273" s="69"/>
    </row>
    <row r="274" spans="1:21" s="51" customFormat="1" ht="38.25" x14ac:dyDescent="0.2">
      <c r="A274" s="57" t="s">
        <v>470</v>
      </c>
      <c r="B274" s="57" t="s">
        <v>469</v>
      </c>
      <c r="C274" s="58" t="s">
        <v>34</v>
      </c>
      <c r="D274" s="59">
        <v>15</v>
      </c>
      <c r="E274" s="62">
        <v>14.06</v>
      </c>
      <c r="F274" s="62">
        <v>39.630000000000003</v>
      </c>
      <c r="G274" s="60">
        <f t="shared" si="33"/>
        <v>53.690000000000005</v>
      </c>
      <c r="H274" s="60">
        <f t="shared" si="34"/>
        <v>210.9</v>
      </c>
      <c r="I274" s="60">
        <f t="shared" si="35"/>
        <v>594.45000000000005</v>
      </c>
      <c r="J274" s="60">
        <f t="shared" si="36"/>
        <v>805.35</v>
      </c>
      <c r="K274" s="69"/>
      <c r="L274" s="69"/>
      <c r="M274" s="70"/>
      <c r="N274" s="69"/>
      <c r="O274" s="69"/>
      <c r="P274" s="69"/>
      <c r="Q274" s="69"/>
      <c r="R274" s="69"/>
      <c r="S274" s="69"/>
      <c r="T274" s="69"/>
      <c r="U274" s="69"/>
    </row>
    <row r="275" spans="1:21" s="51" customFormat="1" ht="38.25" x14ac:dyDescent="0.2">
      <c r="A275" s="57" t="s">
        <v>471</v>
      </c>
      <c r="B275" s="57" t="s">
        <v>307</v>
      </c>
      <c r="C275" s="58" t="s">
        <v>34</v>
      </c>
      <c r="D275" s="59">
        <v>24</v>
      </c>
      <c r="E275" s="62">
        <v>12.47</v>
      </c>
      <c r="F275" s="62">
        <v>49.09</v>
      </c>
      <c r="G275" s="60">
        <f t="shared" si="33"/>
        <v>61.56</v>
      </c>
      <c r="H275" s="60">
        <f t="shared" si="34"/>
        <v>299.27999999999997</v>
      </c>
      <c r="I275" s="60">
        <f t="shared" si="35"/>
        <v>1178.1600000000001</v>
      </c>
      <c r="J275" s="60">
        <f t="shared" si="36"/>
        <v>1477.44</v>
      </c>
      <c r="K275" s="69"/>
      <c r="L275" s="69"/>
      <c r="M275" s="70"/>
      <c r="N275" s="69"/>
      <c r="O275" s="69"/>
      <c r="P275" s="69"/>
      <c r="Q275" s="69"/>
      <c r="R275" s="69"/>
      <c r="S275" s="69"/>
      <c r="T275" s="69"/>
      <c r="U275" s="69"/>
    </row>
    <row r="276" spans="1:21" s="51" customFormat="1" ht="25.5" x14ac:dyDescent="0.2">
      <c r="A276" s="57" t="s">
        <v>472</v>
      </c>
      <c r="B276" s="57" t="s">
        <v>309</v>
      </c>
      <c r="C276" s="58" t="s">
        <v>21</v>
      </c>
      <c r="D276" s="59">
        <v>4</v>
      </c>
      <c r="E276" s="62">
        <v>12.84</v>
      </c>
      <c r="F276" s="62">
        <v>37.82</v>
      </c>
      <c r="G276" s="60">
        <f t="shared" si="33"/>
        <v>50.66</v>
      </c>
      <c r="H276" s="60">
        <f t="shared" si="34"/>
        <v>51.36</v>
      </c>
      <c r="I276" s="60">
        <f t="shared" si="35"/>
        <v>151.27999999999997</v>
      </c>
      <c r="J276" s="60">
        <f t="shared" si="36"/>
        <v>202.64</v>
      </c>
      <c r="K276" s="69"/>
      <c r="L276" s="69"/>
      <c r="M276" s="70"/>
      <c r="N276" s="69"/>
      <c r="O276" s="69"/>
      <c r="P276" s="69"/>
      <c r="Q276" s="69"/>
      <c r="R276" s="69"/>
      <c r="S276" s="69"/>
      <c r="T276" s="69"/>
      <c r="U276" s="69"/>
    </row>
    <row r="277" spans="1:21" s="51" customFormat="1" ht="63.75" x14ac:dyDescent="0.2">
      <c r="A277" s="57" t="s">
        <v>473</v>
      </c>
      <c r="B277" s="57" t="s">
        <v>303</v>
      </c>
      <c r="C277" s="58" t="s">
        <v>34</v>
      </c>
      <c r="D277" s="59">
        <v>9</v>
      </c>
      <c r="E277" s="62">
        <v>5.72</v>
      </c>
      <c r="F277" s="62">
        <v>22.47</v>
      </c>
      <c r="G277" s="60">
        <f t="shared" si="33"/>
        <v>28.189999999999998</v>
      </c>
      <c r="H277" s="60">
        <f t="shared" si="34"/>
        <v>51.48</v>
      </c>
      <c r="I277" s="60">
        <f t="shared" si="35"/>
        <v>202.23000000000002</v>
      </c>
      <c r="J277" s="60">
        <f t="shared" si="36"/>
        <v>253.71</v>
      </c>
      <c r="K277" s="69"/>
      <c r="L277" s="69"/>
      <c r="M277" s="70"/>
      <c r="N277" s="69"/>
      <c r="O277" s="69"/>
      <c r="P277" s="69"/>
      <c r="Q277" s="69"/>
      <c r="R277" s="69"/>
      <c r="S277" s="69"/>
      <c r="T277" s="69"/>
      <c r="U277" s="69"/>
    </row>
    <row r="278" spans="1:21" s="51" customFormat="1" ht="63.75" x14ac:dyDescent="0.2">
      <c r="A278" s="57" t="s">
        <v>474</v>
      </c>
      <c r="B278" s="57" t="s">
        <v>305</v>
      </c>
      <c r="C278" s="58" t="s">
        <v>34</v>
      </c>
      <c r="D278" s="59">
        <v>9</v>
      </c>
      <c r="E278" s="62">
        <v>5.72</v>
      </c>
      <c r="F278" s="62">
        <v>41.53</v>
      </c>
      <c r="G278" s="60">
        <f t="shared" si="33"/>
        <v>47.25</v>
      </c>
      <c r="H278" s="60">
        <f t="shared" si="34"/>
        <v>51.48</v>
      </c>
      <c r="I278" s="60">
        <f t="shared" si="35"/>
        <v>373.77</v>
      </c>
      <c r="J278" s="60">
        <f t="shared" si="36"/>
        <v>425.25</v>
      </c>
      <c r="K278" s="69"/>
      <c r="L278" s="69"/>
      <c r="M278" s="70"/>
      <c r="N278" s="69"/>
      <c r="O278" s="69"/>
      <c r="P278" s="69"/>
      <c r="Q278" s="69"/>
      <c r="R278" s="69"/>
      <c r="S278" s="69"/>
      <c r="T278" s="69"/>
      <c r="U278" s="69"/>
    </row>
    <row r="279" spans="1:21" s="51" customFormat="1" ht="25.5" x14ac:dyDescent="0.2">
      <c r="A279" s="57" t="s">
        <v>475</v>
      </c>
      <c r="B279" s="57" t="s">
        <v>406</v>
      </c>
      <c r="C279" s="58" t="s">
        <v>21</v>
      </c>
      <c r="D279" s="59">
        <v>4</v>
      </c>
      <c r="E279" s="62">
        <v>13.2</v>
      </c>
      <c r="F279" s="62">
        <v>46.84</v>
      </c>
      <c r="G279" s="60">
        <f t="shared" si="33"/>
        <v>60.040000000000006</v>
      </c>
      <c r="H279" s="60">
        <f t="shared" si="34"/>
        <v>52.8</v>
      </c>
      <c r="I279" s="60">
        <f t="shared" si="35"/>
        <v>187.36</v>
      </c>
      <c r="J279" s="60">
        <f t="shared" si="36"/>
        <v>240.16</v>
      </c>
      <c r="K279" s="69"/>
      <c r="L279" s="69"/>
      <c r="M279" s="70"/>
      <c r="N279" s="69"/>
      <c r="O279" s="69"/>
      <c r="P279" s="69"/>
      <c r="Q279" s="69"/>
      <c r="R279" s="69"/>
      <c r="S279" s="69"/>
      <c r="T279" s="69"/>
      <c r="U279" s="69"/>
    </row>
    <row r="280" spans="1:21" s="51" customFormat="1" ht="25.5" x14ac:dyDescent="0.2">
      <c r="A280" s="57" t="s">
        <v>476</v>
      </c>
      <c r="B280" s="57" t="s">
        <v>315</v>
      </c>
      <c r="C280" s="58" t="s">
        <v>21</v>
      </c>
      <c r="D280" s="59">
        <v>5</v>
      </c>
      <c r="E280" s="62">
        <v>10.93</v>
      </c>
      <c r="F280" s="62">
        <v>9.01</v>
      </c>
      <c r="G280" s="60">
        <f t="shared" ref="G280:G329" si="37">E280+F280</f>
        <v>19.939999999999998</v>
      </c>
      <c r="H280" s="60">
        <f t="shared" si="34"/>
        <v>54.65</v>
      </c>
      <c r="I280" s="60">
        <f t="shared" si="35"/>
        <v>45.050000000000004</v>
      </c>
      <c r="J280" s="60">
        <f t="shared" si="36"/>
        <v>99.7</v>
      </c>
      <c r="K280" s="69"/>
      <c r="L280" s="69"/>
      <c r="M280" s="70"/>
      <c r="N280" s="69"/>
      <c r="O280" s="69"/>
      <c r="P280" s="69"/>
      <c r="Q280" s="69"/>
      <c r="R280" s="69"/>
      <c r="S280" s="69"/>
      <c r="T280" s="69"/>
      <c r="U280" s="69"/>
    </row>
    <row r="281" spans="1:21" s="51" customFormat="1" ht="25.5" x14ac:dyDescent="0.2">
      <c r="A281" s="57" t="s">
        <v>478</v>
      </c>
      <c r="B281" s="57" t="s">
        <v>477</v>
      </c>
      <c r="C281" s="58" t="s">
        <v>21</v>
      </c>
      <c r="D281" s="59">
        <v>17</v>
      </c>
      <c r="E281" s="62">
        <v>11.58</v>
      </c>
      <c r="F281" s="62">
        <v>90.66</v>
      </c>
      <c r="G281" s="60">
        <f t="shared" si="37"/>
        <v>102.24</v>
      </c>
      <c r="H281" s="60">
        <f t="shared" si="34"/>
        <v>196.86</v>
      </c>
      <c r="I281" s="60">
        <f t="shared" si="35"/>
        <v>1541.2199999999998</v>
      </c>
      <c r="J281" s="60">
        <f t="shared" si="36"/>
        <v>1738.08</v>
      </c>
      <c r="K281" s="69"/>
      <c r="L281" s="69"/>
      <c r="M281" s="70"/>
      <c r="N281" s="69"/>
      <c r="O281" s="69"/>
      <c r="P281" s="69"/>
      <c r="Q281" s="69"/>
      <c r="R281" s="69"/>
      <c r="S281" s="69"/>
      <c r="T281" s="69"/>
      <c r="U281" s="69"/>
    </row>
    <row r="282" spans="1:21" s="51" customFormat="1" ht="38.25" x14ac:dyDescent="0.2">
      <c r="A282" s="57" t="s">
        <v>480</v>
      </c>
      <c r="B282" s="57" t="s">
        <v>479</v>
      </c>
      <c r="C282" s="58" t="s">
        <v>21</v>
      </c>
      <c r="D282" s="59">
        <v>16</v>
      </c>
      <c r="E282" s="62">
        <v>20.04</v>
      </c>
      <c r="F282" s="62">
        <v>30.97</v>
      </c>
      <c r="G282" s="60">
        <f t="shared" si="37"/>
        <v>51.01</v>
      </c>
      <c r="H282" s="60">
        <f t="shared" si="34"/>
        <v>320.64</v>
      </c>
      <c r="I282" s="60">
        <f t="shared" si="35"/>
        <v>495.52</v>
      </c>
      <c r="J282" s="60">
        <f t="shared" si="36"/>
        <v>816.16</v>
      </c>
      <c r="K282" s="69"/>
      <c r="L282" s="69"/>
      <c r="M282" s="70"/>
      <c r="N282" s="69"/>
      <c r="O282" s="69"/>
      <c r="P282" s="69"/>
      <c r="Q282" s="69"/>
      <c r="R282" s="69"/>
      <c r="S282" s="69"/>
      <c r="T282" s="69"/>
      <c r="U282" s="69"/>
    </row>
    <row r="283" spans="1:21" s="51" customFormat="1" ht="25.5" x14ac:dyDescent="0.2">
      <c r="A283" s="57" t="s">
        <v>481</v>
      </c>
      <c r="B283" s="57" t="s">
        <v>325</v>
      </c>
      <c r="C283" s="58" t="s">
        <v>21</v>
      </c>
      <c r="D283" s="59">
        <v>32</v>
      </c>
      <c r="E283" s="62">
        <v>1.81</v>
      </c>
      <c r="F283" s="62">
        <v>5.62</v>
      </c>
      <c r="G283" s="60">
        <f t="shared" si="37"/>
        <v>7.43</v>
      </c>
      <c r="H283" s="60">
        <f t="shared" si="34"/>
        <v>57.92</v>
      </c>
      <c r="I283" s="60">
        <f t="shared" si="35"/>
        <v>179.83999999999997</v>
      </c>
      <c r="J283" s="60">
        <f t="shared" si="36"/>
        <v>237.76</v>
      </c>
      <c r="K283" s="69"/>
      <c r="L283" s="69"/>
      <c r="M283" s="70"/>
      <c r="N283" s="69"/>
      <c r="O283" s="69"/>
      <c r="P283" s="69"/>
      <c r="Q283" s="69"/>
      <c r="R283" s="69"/>
      <c r="S283" s="69"/>
      <c r="T283" s="69"/>
      <c r="U283" s="69"/>
    </row>
    <row r="284" spans="1:21" s="51" customFormat="1" ht="25.5" x14ac:dyDescent="0.2">
      <c r="A284" s="57" t="s">
        <v>483</v>
      </c>
      <c r="B284" s="57" t="s">
        <v>482</v>
      </c>
      <c r="C284" s="58" t="s">
        <v>21</v>
      </c>
      <c r="D284" s="59">
        <v>32</v>
      </c>
      <c r="E284" s="62">
        <v>1.1100000000000001</v>
      </c>
      <c r="F284" s="62">
        <v>4.71</v>
      </c>
      <c r="G284" s="60">
        <f t="shared" si="37"/>
        <v>5.82</v>
      </c>
      <c r="H284" s="60">
        <f t="shared" si="34"/>
        <v>35.520000000000003</v>
      </c>
      <c r="I284" s="60">
        <f t="shared" si="35"/>
        <v>150.72</v>
      </c>
      <c r="J284" s="60">
        <f t="shared" si="36"/>
        <v>186.24</v>
      </c>
      <c r="K284" s="69"/>
      <c r="L284" s="69"/>
      <c r="M284" s="70"/>
      <c r="N284" s="69"/>
      <c r="O284" s="69"/>
      <c r="P284" s="69"/>
      <c r="Q284" s="69"/>
      <c r="R284" s="69"/>
      <c r="S284" s="69"/>
      <c r="T284" s="69"/>
      <c r="U284" s="69"/>
    </row>
    <row r="285" spans="1:21" s="51" customFormat="1" x14ac:dyDescent="0.2">
      <c r="A285" s="57" t="s">
        <v>484</v>
      </c>
      <c r="B285" s="57" t="s">
        <v>317</v>
      </c>
      <c r="C285" s="58" t="s">
        <v>714</v>
      </c>
      <c r="D285" s="59">
        <v>14</v>
      </c>
      <c r="E285" s="62">
        <v>1.1399999999999999</v>
      </c>
      <c r="F285" s="62">
        <v>5.82</v>
      </c>
      <c r="G285" s="60">
        <f t="shared" si="37"/>
        <v>6.96</v>
      </c>
      <c r="H285" s="60">
        <f t="shared" si="34"/>
        <v>15.96</v>
      </c>
      <c r="I285" s="60">
        <f t="shared" si="35"/>
        <v>81.47999999999999</v>
      </c>
      <c r="J285" s="60">
        <f t="shared" si="36"/>
        <v>97.44</v>
      </c>
      <c r="K285" s="69"/>
      <c r="L285" s="69"/>
      <c r="M285" s="70"/>
      <c r="N285" s="69"/>
      <c r="O285" s="69"/>
      <c r="P285" s="69"/>
      <c r="Q285" s="69"/>
      <c r="R285" s="69"/>
      <c r="S285" s="69"/>
      <c r="T285" s="69"/>
      <c r="U285" s="69"/>
    </row>
    <row r="286" spans="1:21" s="51" customFormat="1" ht="38.25" x14ac:dyDescent="0.2">
      <c r="A286" s="57" t="s">
        <v>486</v>
      </c>
      <c r="B286" s="57" t="s">
        <v>485</v>
      </c>
      <c r="C286" s="58" t="s">
        <v>34</v>
      </c>
      <c r="D286" s="59">
        <v>9</v>
      </c>
      <c r="E286" s="62">
        <v>4.5</v>
      </c>
      <c r="F286" s="62">
        <v>154.94999999999999</v>
      </c>
      <c r="G286" s="60">
        <f t="shared" si="37"/>
        <v>159.44999999999999</v>
      </c>
      <c r="H286" s="60">
        <f t="shared" si="34"/>
        <v>40.5</v>
      </c>
      <c r="I286" s="60">
        <f t="shared" si="35"/>
        <v>1394.55</v>
      </c>
      <c r="J286" s="60">
        <f t="shared" si="36"/>
        <v>1435.05</v>
      </c>
      <c r="K286" s="69"/>
      <c r="L286" s="69"/>
      <c r="M286" s="72"/>
      <c r="N286" s="69"/>
      <c r="O286" s="69"/>
      <c r="P286" s="69"/>
      <c r="Q286" s="69"/>
      <c r="R286" s="69"/>
      <c r="S286" s="69"/>
      <c r="T286" s="69"/>
      <c r="U286" s="69"/>
    </row>
    <row r="287" spans="1:21" s="51" customFormat="1" ht="25.5" x14ac:dyDescent="0.2">
      <c r="A287" s="57" t="s">
        <v>488</v>
      </c>
      <c r="B287" s="57" t="s">
        <v>487</v>
      </c>
      <c r="C287" s="58" t="s">
        <v>21</v>
      </c>
      <c r="D287" s="59">
        <v>4</v>
      </c>
      <c r="E287" s="62">
        <v>11.58</v>
      </c>
      <c r="F287" s="62">
        <v>132.15</v>
      </c>
      <c r="G287" s="60">
        <f t="shared" si="37"/>
        <v>143.73000000000002</v>
      </c>
      <c r="H287" s="60">
        <f t="shared" si="34"/>
        <v>46.32</v>
      </c>
      <c r="I287" s="60">
        <f t="shared" si="35"/>
        <v>528.59999999999991</v>
      </c>
      <c r="J287" s="60">
        <f t="shared" si="36"/>
        <v>574.91999999999996</v>
      </c>
      <c r="K287" s="69"/>
      <c r="L287" s="69"/>
      <c r="M287" s="70"/>
      <c r="N287" s="69"/>
      <c r="O287" s="69"/>
      <c r="P287" s="69"/>
      <c r="Q287" s="69"/>
      <c r="R287" s="69"/>
      <c r="S287" s="69"/>
      <c r="T287" s="69"/>
      <c r="U287" s="69"/>
    </row>
    <row r="288" spans="1:21" s="51" customFormat="1" ht="25.5" x14ac:dyDescent="0.2">
      <c r="A288" s="57" t="s">
        <v>490</v>
      </c>
      <c r="B288" s="57" t="s">
        <v>489</v>
      </c>
      <c r="C288" s="58" t="s">
        <v>21</v>
      </c>
      <c r="D288" s="59">
        <v>85</v>
      </c>
      <c r="E288" s="62">
        <v>41.66</v>
      </c>
      <c r="F288" s="62">
        <v>13.58</v>
      </c>
      <c r="G288" s="60">
        <f t="shared" si="37"/>
        <v>55.239999999999995</v>
      </c>
      <c r="H288" s="60">
        <f t="shared" si="34"/>
        <v>3541.1</v>
      </c>
      <c r="I288" s="60">
        <f t="shared" si="35"/>
        <v>1154.2999999999997</v>
      </c>
      <c r="J288" s="60">
        <f t="shared" si="36"/>
        <v>4695.3999999999996</v>
      </c>
      <c r="K288" s="69"/>
      <c r="L288" s="69"/>
      <c r="M288" s="70"/>
      <c r="N288" s="69"/>
      <c r="O288" s="69"/>
      <c r="P288" s="69"/>
      <c r="Q288" s="69"/>
      <c r="R288" s="69"/>
      <c r="S288" s="69"/>
      <c r="T288" s="69"/>
      <c r="U288" s="69"/>
    </row>
    <row r="289" spans="1:21" s="51" customFormat="1" ht="25.5" x14ac:dyDescent="0.2">
      <c r="A289" s="57" t="s">
        <v>716</v>
      </c>
      <c r="B289" s="57" t="s">
        <v>491</v>
      </c>
      <c r="C289" s="58" t="s">
        <v>21</v>
      </c>
      <c r="D289" s="59">
        <v>4</v>
      </c>
      <c r="E289" s="62">
        <v>0</v>
      </c>
      <c r="F289" s="62">
        <v>82.41</v>
      </c>
      <c r="G289" s="60">
        <f t="shared" si="37"/>
        <v>82.41</v>
      </c>
      <c r="H289" s="60">
        <f t="shared" si="34"/>
        <v>0</v>
      </c>
      <c r="I289" s="60">
        <f t="shared" si="35"/>
        <v>329.64</v>
      </c>
      <c r="J289" s="60">
        <f t="shared" si="36"/>
        <v>329.64</v>
      </c>
      <c r="K289" s="69"/>
      <c r="L289" s="69"/>
      <c r="M289" s="70"/>
      <c r="N289" s="69"/>
      <c r="O289" s="69"/>
      <c r="P289" s="69"/>
      <c r="Q289" s="69"/>
      <c r="R289" s="69"/>
      <c r="S289" s="69"/>
      <c r="T289" s="69"/>
      <c r="U289" s="69"/>
    </row>
    <row r="290" spans="1:21" x14ac:dyDescent="0.2">
      <c r="A290" s="54" t="s">
        <v>492</v>
      </c>
      <c r="B290" s="54" t="s">
        <v>493</v>
      </c>
      <c r="C290" s="54"/>
      <c r="D290" s="55"/>
      <c r="E290" s="63"/>
      <c r="F290" s="63"/>
      <c r="G290" s="54"/>
      <c r="H290" s="54"/>
      <c r="I290" s="54"/>
      <c r="J290" s="56">
        <f>SUM(J291:J321)</f>
        <v>36592.67</v>
      </c>
      <c r="K290" s="61"/>
      <c r="L290" s="61"/>
      <c r="M290" s="71"/>
      <c r="N290" s="61"/>
      <c r="O290" s="61"/>
      <c r="P290" s="61"/>
      <c r="Q290" s="61"/>
      <c r="R290" s="61"/>
      <c r="S290" s="61"/>
      <c r="T290" s="61"/>
      <c r="U290" s="61"/>
    </row>
    <row r="291" spans="1:21" s="51" customFormat="1" x14ac:dyDescent="0.2">
      <c r="A291" s="57" t="s">
        <v>494</v>
      </c>
      <c r="B291" s="57" t="s">
        <v>717</v>
      </c>
      <c r="C291" s="58" t="s">
        <v>702</v>
      </c>
      <c r="D291" s="59">
        <v>3</v>
      </c>
      <c r="E291" s="62">
        <v>17.75</v>
      </c>
      <c r="F291" s="62">
        <v>233.01</v>
      </c>
      <c r="G291" s="60">
        <f t="shared" si="37"/>
        <v>250.76</v>
      </c>
      <c r="H291" s="60">
        <f t="shared" ref="H291:H321" si="38">TRUNC(D291 * E291, 2)</f>
        <v>53.25</v>
      </c>
      <c r="I291" s="60">
        <f t="shared" ref="I291:I321" si="39">J291 - H291</f>
        <v>699.03</v>
      </c>
      <c r="J291" s="60">
        <f t="shared" ref="J291:J321" si="40">TRUNC(D291 * G291, 2)</f>
        <v>752.28</v>
      </c>
      <c r="K291" s="69"/>
      <c r="L291" s="69"/>
      <c r="M291" s="70"/>
      <c r="N291" s="69"/>
      <c r="O291" s="69"/>
      <c r="P291" s="69"/>
      <c r="Q291" s="69"/>
      <c r="R291" s="69"/>
      <c r="S291" s="69"/>
      <c r="T291" s="69"/>
      <c r="U291" s="69"/>
    </row>
    <row r="292" spans="1:21" s="51" customFormat="1" ht="38.25" x14ac:dyDescent="0.2">
      <c r="A292" s="57" t="s">
        <v>495</v>
      </c>
      <c r="B292" s="57" t="s">
        <v>496</v>
      </c>
      <c r="C292" s="58" t="s">
        <v>702</v>
      </c>
      <c r="D292" s="59">
        <v>51</v>
      </c>
      <c r="E292" s="62">
        <v>14.61</v>
      </c>
      <c r="F292" s="62">
        <v>39.76</v>
      </c>
      <c r="G292" s="60">
        <f t="shared" si="37"/>
        <v>54.37</v>
      </c>
      <c r="H292" s="60">
        <f t="shared" si="38"/>
        <v>745.11</v>
      </c>
      <c r="I292" s="60">
        <f t="shared" si="39"/>
        <v>2027.7599999999998</v>
      </c>
      <c r="J292" s="60">
        <f t="shared" si="40"/>
        <v>2772.87</v>
      </c>
      <c r="K292" s="69"/>
      <c r="L292" s="69"/>
      <c r="M292" s="70"/>
      <c r="N292" s="69"/>
      <c r="O292" s="69"/>
      <c r="P292" s="69"/>
      <c r="Q292" s="69"/>
      <c r="R292" s="69"/>
      <c r="S292" s="69"/>
      <c r="T292" s="69"/>
      <c r="U292" s="69"/>
    </row>
    <row r="293" spans="1:21" s="51" customFormat="1" ht="25.5" x14ac:dyDescent="0.2">
      <c r="A293" s="57" t="s">
        <v>497</v>
      </c>
      <c r="B293" s="57" t="s">
        <v>234</v>
      </c>
      <c r="C293" s="58" t="s">
        <v>21</v>
      </c>
      <c r="D293" s="59">
        <v>9</v>
      </c>
      <c r="E293" s="62">
        <v>2.19</v>
      </c>
      <c r="F293" s="62">
        <v>5.88</v>
      </c>
      <c r="G293" s="60">
        <f t="shared" si="37"/>
        <v>8.07</v>
      </c>
      <c r="H293" s="60">
        <f t="shared" si="38"/>
        <v>19.71</v>
      </c>
      <c r="I293" s="60">
        <f t="shared" si="39"/>
        <v>52.919999999999995</v>
      </c>
      <c r="J293" s="60">
        <f t="shared" si="40"/>
        <v>72.63</v>
      </c>
      <c r="K293" s="69"/>
      <c r="L293" s="69"/>
      <c r="M293" s="70"/>
      <c r="N293" s="69"/>
      <c r="O293" s="69"/>
      <c r="P293" s="69"/>
      <c r="Q293" s="69"/>
      <c r="R293" s="69"/>
      <c r="S293" s="69"/>
      <c r="T293" s="69"/>
      <c r="U293" s="69"/>
    </row>
    <row r="294" spans="1:21" s="51" customFormat="1" ht="25.5" x14ac:dyDescent="0.2">
      <c r="A294" s="57" t="s">
        <v>498</v>
      </c>
      <c r="B294" s="57" t="s">
        <v>236</v>
      </c>
      <c r="C294" s="58" t="s">
        <v>21</v>
      </c>
      <c r="D294" s="59">
        <v>4</v>
      </c>
      <c r="E294" s="62">
        <v>4.38</v>
      </c>
      <c r="F294" s="62">
        <v>6.91</v>
      </c>
      <c r="G294" s="60">
        <f t="shared" si="37"/>
        <v>11.29</v>
      </c>
      <c r="H294" s="60">
        <f t="shared" si="38"/>
        <v>17.52</v>
      </c>
      <c r="I294" s="60">
        <f t="shared" si="39"/>
        <v>27.639999999999997</v>
      </c>
      <c r="J294" s="60">
        <f t="shared" si="40"/>
        <v>45.16</v>
      </c>
      <c r="K294" s="69"/>
      <c r="L294" s="69"/>
      <c r="M294" s="70"/>
      <c r="N294" s="69"/>
      <c r="O294" s="69"/>
      <c r="P294" s="69"/>
      <c r="Q294" s="69"/>
      <c r="R294" s="69"/>
      <c r="S294" s="69"/>
      <c r="T294" s="69"/>
      <c r="U294" s="69"/>
    </row>
    <row r="295" spans="1:21" s="51" customFormat="1" ht="25.5" x14ac:dyDescent="0.2">
      <c r="A295" s="57" t="s">
        <v>499</v>
      </c>
      <c r="B295" s="57" t="s">
        <v>189</v>
      </c>
      <c r="C295" s="58" t="s">
        <v>21</v>
      </c>
      <c r="D295" s="59">
        <v>1</v>
      </c>
      <c r="E295" s="62">
        <v>4.38</v>
      </c>
      <c r="F295" s="62">
        <v>8.2799999999999994</v>
      </c>
      <c r="G295" s="60">
        <f t="shared" si="37"/>
        <v>12.66</v>
      </c>
      <c r="H295" s="60">
        <f t="shared" si="38"/>
        <v>4.38</v>
      </c>
      <c r="I295" s="60">
        <f t="shared" si="39"/>
        <v>8.2800000000000011</v>
      </c>
      <c r="J295" s="60">
        <f t="shared" si="40"/>
        <v>12.66</v>
      </c>
      <c r="K295" s="69"/>
      <c r="L295" s="69"/>
      <c r="M295" s="70"/>
      <c r="N295" s="69"/>
      <c r="O295" s="69"/>
      <c r="P295" s="69"/>
      <c r="Q295" s="69"/>
      <c r="R295" s="69"/>
      <c r="S295" s="69"/>
      <c r="T295" s="69"/>
      <c r="U295" s="69"/>
    </row>
    <row r="296" spans="1:21" s="51" customFormat="1" ht="25.5" x14ac:dyDescent="0.2">
      <c r="A296" s="57" t="s">
        <v>500</v>
      </c>
      <c r="B296" s="57" t="s">
        <v>501</v>
      </c>
      <c r="C296" s="58" t="s">
        <v>21</v>
      </c>
      <c r="D296" s="59">
        <v>3</v>
      </c>
      <c r="E296" s="62">
        <v>5.47</v>
      </c>
      <c r="F296" s="62">
        <v>12.87</v>
      </c>
      <c r="G296" s="60">
        <f t="shared" si="37"/>
        <v>18.34</v>
      </c>
      <c r="H296" s="60">
        <f t="shared" si="38"/>
        <v>16.41</v>
      </c>
      <c r="I296" s="60">
        <f t="shared" si="39"/>
        <v>38.61</v>
      </c>
      <c r="J296" s="60">
        <f t="shared" si="40"/>
        <v>55.02</v>
      </c>
      <c r="K296" s="69"/>
      <c r="L296" s="69"/>
      <c r="M296" s="70"/>
      <c r="N296" s="69"/>
      <c r="O296" s="69"/>
      <c r="P296" s="69"/>
      <c r="Q296" s="69"/>
      <c r="R296" s="69"/>
      <c r="S296" s="69"/>
      <c r="T296" s="69"/>
      <c r="U296" s="69"/>
    </row>
    <row r="297" spans="1:21" s="51" customFormat="1" ht="38.25" x14ac:dyDescent="0.2">
      <c r="A297" s="57" t="s">
        <v>502</v>
      </c>
      <c r="B297" s="57" t="s">
        <v>503</v>
      </c>
      <c r="C297" s="58" t="s">
        <v>34</v>
      </c>
      <c r="D297" s="59">
        <v>1910</v>
      </c>
      <c r="E297" s="62">
        <v>0.1</v>
      </c>
      <c r="F297" s="62">
        <v>7.97</v>
      </c>
      <c r="G297" s="60">
        <f t="shared" si="37"/>
        <v>8.07</v>
      </c>
      <c r="H297" s="60">
        <f t="shared" si="38"/>
        <v>191</v>
      </c>
      <c r="I297" s="60">
        <f t="shared" si="39"/>
        <v>15222.7</v>
      </c>
      <c r="J297" s="60">
        <f t="shared" si="40"/>
        <v>15413.7</v>
      </c>
      <c r="K297" s="69"/>
      <c r="L297" s="69"/>
      <c r="M297" s="70"/>
      <c r="N297" s="69"/>
      <c r="O297" s="69"/>
      <c r="P297" s="69"/>
      <c r="Q297" s="69"/>
      <c r="R297" s="69"/>
      <c r="S297" s="69"/>
      <c r="T297" s="69"/>
      <c r="U297" s="69"/>
    </row>
    <row r="298" spans="1:21" s="51" customFormat="1" x14ac:dyDescent="0.2">
      <c r="A298" s="57" t="s">
        <v>504</v>
      </c>
      <c r="B298" s="57" t="s">
        <v>505</v>
      </c>
      <c r="C298" s="58" t="s">
        <v>714</v>
      </c>
      <c r="D298" s="59">
        <v>20</v>
      </c>
      <c r="E298" s="62">
        <v>1.9</v>
      </c>
      <c r="F298" s="62">
        <v>3.9</v>
      </c>
      <c r="G298" s="60">
        <f t="shared" si="37"/>
        <v>5.8</v>
      </c>
      <c r="H298" s="60">
        <f t="shared" si="38"/>
        <v>38</v>
      </c>
      <c r="I298" s="60">
        <f t="shared" si="39"/>
        <v>78</v>
      </c>
      <c r="J298" s="60">
        <f t="shared" si="40"/>
        <v>116</v>
      </c>
      <c r="K298" s="69"/>
      <c r="L298" s="69"/>
      <c r="M298" s="70"/>
      <c r="N298" s="69"/>
      <c r="O298" s="69"/>
      <c r="P298" s="69"/>
      <c r="Q298" s="69"/>
      <c r="R298" s="69"/>
      <c r="S298" s="69"/>
      <c r="T298" s="69"/>
      <c r="U298" s="69"/>
    </row>
    <row r="299" spans="1:21" s="51" customFormat="1" ht="38.25" x14ac:dyDescent="0.2">
      <c r="A299" s="57" t="s">
        <v>506</v>
      </c>
      <c r="B299" s="57" t="s">
        <v>507</v>
      </c>
      <c r="C299" s="58" t="s">
        <v>714</v>
      </c>
      <c r="D299" s="59">
        <v>70</v>
      </c>
      <c r="E299" s="62">
        <v>1.86</v>
      </c>
      <c r="F299" s="62">
        <v>38.520000000000003</v>
      </c>
      <c r="G299" s="60">
        <f t="shared" si="37"/>
        <v>40.380000000000003</v>
      </c>
      <c r="H299" s="60">
        <f t="shared" si="38"/>
        <v>130.19999999999999</v>
      </c>
      <c r="I299" s="60">
        <f t="shared" si="39"/>
        <v>2696.4</v>
      </c>
      <c r="J299" s="60">
        <f t="shared" si="40"/>
        <v>2826.6</v>
      </c>
      <c r="K299" s="69"/>
      <c r="L299" s="69"/>
      <c r="M299" s="70"/>
      <c r="N299" s="69"/>
      <c r="O299" s="69"/>
      <c r="P299" s="69"/>
      <c r="Q299" s="69"/>
      <c r="R299" s="69"/>
      <c r="S299" s="69"/>
      <c r="T299" s="69"/>
      <c r="U299" s="69"/>
    </row>
    <row r="300" spans="1:21" s="51" customFormat="1" ht="38.25" x14ac:dyDescent="0.2">
      <c r="A300" s="57" t="s">
        <v>508</v>
      </c>
      <c r="B300" s="57" t="s">
        <v>509</v>
      </c>
      <c r="C300" s="58" t="s">
        <v>21</v>
      </c>
      <c r="D300" s="59">
        <v>39</v>
      </c>
      <c r="E300" s="62">
        <v>20.56</v>
      </c>
      <c r="F300" s="62">
        <v>19.3</v>
      </c>
      <c r="G300" s="60">
        <f t="shared" si="37"/>
        <v>39.86</v>
      </c>
      <c r="H300" s="60">
        <f t="shared" si="38"/>
        <v>801.84</v>
      </c>
      <c r="I300" s="60">
        <f t="shared" si="39"/>
        <v>752.69999999999993</v>
      </c>
      <c r="J300" s="60">
        <f t="shared" si="40"/>
        <v>1554.54</v>
      </c>
      <c r="K300" s="69"/>
      <c r="L300" s="69"/>
      <c r="M300" s="70"/>
      <c r="N300" s="69"/>
      <c r="O300" s="69"/>
      <c r="P300" s="69"/>
      <c r="Q300" s="69"/>
      <c r="R300" s="69"/>
      <c r="S300" s="69"/>
      <c r="T300" s="69"/>
      <c r="U300" s="69"/>
    </row>
    <row r="301" spans="1:21" s="51" customFormat="1" ht="38.25" x14ac:dyDescent="0.2">
      <c r="A301" s="57" t="s">
        <v>510</v>
      </c>
      <c r="B301" s="57" t="s">
        <v>277</v>
      </c>
      <c r="C301" s="58" t="s">
        <v>34</v>
      </c>
      <c r="D301" s="59">
        <v>37</v>
      </c>
      <c r="E301" s="62">
        <v>4.82</v>
      </c>
      <c r="F301" s="62">
        <v>8.67</v>
      </c>
      <c r="G301" s="60">
        <f t="shared" si="37"/>
        <v>13.49</v>
      </c>
      <c r="H301" s="60">
        <f t="shared" si="38"/>
        <v>178.34</v>
      </c>
      <c r="I301" s="60">
        <f t="shared" si="39"/>
        <v>320.78999999999996</v>
      </c>
      <c r="J301" s="60">
        <f t="shared" si="40"/>
        <v>499.13</v>
      </c>
      <c r="K301" s="69"/>
      <c r="L301" s="69"/>
      <c r="M301" s="70"/>
      <c r="N301" s="69"/>
      <c r="O301" s="69"/>
      <c r="P301" s="69"/>
      <c r="Q301" s="69"/>
      <c r="R301" s="69"/>
      <c r="S301" s="69"/>
      <c r="T301" s="69"/>
      <c r="U301" s="69"/>
    </row>
    <row r="302" spans="1:21" s="51" customFormat="1" ht="38.25" x14ac:dyDescent="0.2">
      <c r="A302" s="57" t="s">
        <v>511</v>
      </c>
      <c r="B302" s="57" t="s">
        <v>281</v>
      </c>
      <c r="C302" s="58" t="s">
        <v>21</v>
      </c>
      <c r="D302" s="59">
        <v>6</v>
      </c>
      <c r="E302" s="62">
        <v>4.07</v>
      </c>
      <c r="F302" s="62">
        <v>2.61</v>
      </c>
      <c r="G302" s="60">
        <f t="shared" si="37"/>
        <v>6.68</v>
      </c>
      <c r="H302" s="60">
        <f t="shared" si="38"/>
        <v>24.42</v>
      </c>
      <c r="I302" s="60">
        <f t="shared" si="39"/>
        <v>15.659999999999997</v>
      </c>
      <c r="J302" s="60">
        <f t="shared" si="40"/>
        <v>40.08</v>
      </c>
      <c r="K302" s="69"/>
      <c r="L302" s="69"/>
      <c r="M302" s="70"/>
      <c r="N302" s="69"/>
      <c r="O302" s="69"/>
      <c r="P302" s="69"/>
      <c r="Q302" s="69"/>
      <c r="R302" s="69"/>
      <c r="S302" s="69"/>
      <c r="T302" s="69"/>
      <c r="U302" s="69"/>
    </row>
    <row r="303" spans="1:21" s="51" customFormat="1" ht="38.25" x14ac:dyDescent="0.2">
      <c r="A303" s="57" t="s">
        <v>512</v>
      </c>
      <c r="B303" s="57" t="s">
        <v>283</v>
      </c>
      <c r="C303" s="58" t="s">
        <v>34</v>
      </c>
      <c r="D303" s="59">
        <v>73</v>
      </c>
      <c r="E303" s="62">
        <v>11.43</v>
      </c>
      <c r="F303" s="62">
        <v>18.899999999999999</v>
      </c>
      <c r="G303" s="60">
        <f t="shared" si="37"/>
        <v>30.33</v>
      </c>
      <c r="H303" s="60">
        <f t="shared" si="38"/>
        <v>834.39</v>
      </c>
      <c r="I303" s="60">
        <f t="shared" si="39"/>
        <v>1379.7000000000003</v>
      </c>
      <c r="J303" s="60">
        <f t="shared" si="40"/>
        <v>2214.09</v>
      </c>
      <c r="K303" s="69"/>
      <c r="L303" s="69"/>
      <c r="M303" s="70"/>
      <c r="N303" s="69"/>
      <c r="O303" s="69"/>
      <c r="P303" s="69"/>
      <c r="Q303" s="69"/>
      <c r="R303" s="69"/>
      <c r="S303" s="69"/>
      <c r="T303" s="69"/>
      <c r="U303" s="69"/>
    </row>
    <row r="304" spans="1:21" s="51" customFormat="1" ht="38.25" x14ac:dyDescent="0.2">
      <c r="A304" s="57" t="s">
        <v>513</v>
      </c>
      <c r="B304" s="57" t="s">
        <v>514</v>
      </c>
      <c r="C304" s="58" t="s">
        <v>21</v>
      </c>
      <c r="D304" s="59">
        <v>3</v>
      </c>
      <c r="E304" s="62">
        <v>9.1199999999999992</v>
      </c>
      <c r="F304" s="62">
        <v>9.52</v>
      </c>
      <c r="G304" s="60">
        <f t="shared" si="37"/>
        <v>18.64</v>
      </c>
      <c r="H304" s="60">
        <f t="shared" si="38"/>
        <v>27.36</v>
      </c>
      <c r="I304" s="60">
        <f t="shared" si="39"/>
        <v>28.560000000000002</v>
      </c>
      <c r="J304" s="60">
        <f t="shared" si="40"/>
        <v>55.92</v>
      </c>
      <c r="K304" s="69"/>
      <c r="L304" s="69"/>
      <c r="M304" s="70"/>
      <c r="N304" s="69"/>
      <c r="O304" s="69"/>
      <c r="P304" s="69"/>
      <c r="Q304" s="69"/>
      <c r="R304" s="69"/>
      <c r="S304" s="69"/>
      <c r="T304" s="69"/>
      <c r="U304" s="69"/>
    </row>
    <row r="305" spans="1:21" s="51" customFormat="1" ht="51" x14ac:dyDescent="0.2">
      <c r="A305" s="57" t="s">
        <v>515</v>
      </c>
      <c r="B305" s="57" t="s">
        <v>404</v>
      </c>
      <c r="C305" s="58" t="s">
        <v>34</v>
      </c>
      <c r="D305" s="59">
        <v>31</v>
      </c>
      <c r="E305" s="62">
        <v>5.72</v>
      </c>
      <c r="F305" s="62">
        <v>17.670000000000002</v>
      </c>
      <c r="G305" s="60">
        <f t="shared" si="37"/>
        <v>23.39</v>
      </c>
      <c r="H305" s="60">
        <f t="shared" si="38"/>
        <v>177.32</v>
      </c>
      <c r="I305" s="60">
        <f t="shared" si="39"/>
        <v>547.77</v>
      </c>
      <c r="J305" s="60">
        <f t="shared" si="40"/>
        <v>725.09</v>
      </c>
      <c r="K305" s="69"/>
      <c r="L305" s="69"/>
      <c r="M305" s="70"/>
      <c r="N305" s="69"/>
      <c r="O305" s="69"/>
      <c r="P305" s="69"/>
      <c r="Q305" s="69"/>
      <c r="R305" s="69"/>
      <c r="S305" s="69"/>
      <c r="T305" s="69"/>
      <c r="U305" s="69"/>
    </row>
    <row r="306" spans="1:21" s="51" customFormat="1" ht="38.25" x14ac:dyDescent="0.2">
      <c r="A306" s="57" t="s">
        <v>516</v>
      </c>
      <c r="B306" s="57" t="s">
        <v>287</v>
      </c>
      <c r="C306" s="58" t="s">
        <v>34</v>
      </c>
      <c r="D306" s="59">
        <v>9</v>
      </c>
      <c r="E306" s="62">
        <v>5.74</v>
      </c>
      <c r="F306" s="62">
        <v>12.34</v>
      </c>
      <c r="G306" s="60">
        <f t="shared" si="37"/>
        <v>18.079999999999998</v>
      </c>
      <c r="H306" s="60">
        <f t="shared" si="38"/>
        <v>51.66</v>
      </c>
      <c r="I306" s="60">
        <f t="shared" si="39"/>
        <v>111.06</v>
      </c>
      <c r="J306" s="60">
        <f t="shared" si="40"/>
        <v>162.72</v>
      </c>
      <c r="K306" s="69"/>
      <c r="L306" s="69"/>
      <c r="M306" s="70"/>
      <c r="N306" s="69"/>
      <c r="O306" s="69"/>
      <c r="P306" s="69"/>
      <c r="Q306" s="69"/>
      <c r="R306" s="69"/>
      <c r="S306" s="69"/>
      <c r="T306" s="69"/>
      <c r="U306" s="69"/>
    </row>
    <row r="307" spans="1:21" s="51" customFormat="1" ht="38.25" x14ac:dyDescent="0.2">
      <c r="A307" s="57" t="s">
        <v>517</v>
      </c>
      <c r="B307" s="57" t="s">
        <v>291</v>
      </c>
      <c r="C307" s="58" t="s">
        <v>21</v>
      </c>
      <c r="D307" s="59">
        <v>3</v>
      </c>
      <c r="E307" s="62">
        <v>5.3</v>
      </c>
      <c r="F307" s="62">
        <v>3.46</v>
      </c>
      <c r="G307" s="60">
        <f t="shared" si="37"/>
        <v>8.76</v>
      </c>
      <c r="H307" s="60">
        <f t="shared" si="38"/>
        <v>15.9</v>
      </c>
      <c r="I307" s="60">
        <f t="shared" si="39"/>
        <v>10.38</v>
      </c>
      <c r="J307" s="60">
        <f t="shared" si="40"/>
        <v>26.28</v>
      </c>
      <c r="K307" s="69"/>
      <c r="L307" s="69"/>
      <c r="M307" s="70"/>
      <c r="N307" s="69"/>
      <c r="O307" s="69"/>
      <c r="P307" s="69"/>
      <c r="Q307" s="69"/>
      <c r="R307" s="69"/>
      <c r="S307" s="69"/>
      <c r="T307" s="69"/>
      <c r="U307" s="69"/>
    </row>
    <row r="308" spans="1:21" s="51" customFormat="1" ht="38.25" x14ac:dyDescent="0.2">
      <c r="A308" s="57" t="s">
        <v>518</v>
      </c>
      <c r="B308" s="57" t="s">
        <v>293</v>
      </c>
      <c r="C308" s="58" t="s">
        <v>34</v>
      </c>
      <c r="D308" s="59">
        <v>69</v>
      </c>
      <c r="E308" s="62">
        <v>12.53</v>
      </c>
      <c r="F308" s="62">
        <v>23.17</v>
      </c>
      <c r="G308" s="60">
        <f t="shared" si="37"/>
        <v>35.700000000000003</v>
      </c>
      <c r="H308" s="60">
        <f t="shared" si="38"/>
        <v>864.57</v>
      </c>
      <c r="I308" s="60">
        <f t="shared" si="39"/>
        <v>1598.73</v>
      </c>
      <c r="J308" s="60">
        <f t="shared" si="40"/>
        <v>2463.3000000000002</v>
      </c>
      <c r="K308" s="69"/>
      <c r="L308" s="69"/>
      <c r="M308" s="70"/>
      <c r="N308" s="69"/>
      <c r="O308" s="69"/>
      <c r="P308" s="69"/>
      <c r="Q308" s="69"/>
      <c r="R308" s="69"/>
      <c r="S308" s="69"/>
      <c r="T308" s="69"/>
      <c r="U308" s="69"/>
    </row>
    <row r="309" spans="1:21" s="51" customFormat="1" ht="51" x14ac:dyDescent="0.2">
      <c r="A309" s="57" t="s">
        <v>519</v>
      </c>
      <c r="B309" s="57" t="s">
        <v>295</v>
      </c>
      <c r="C309" s="58" t="s">
        <v>21</v>
      </c>
      <c r="D309" s="59">
        <v>3</v>
      </c>
      <c r="E309" s="62">
        <v>10.42</v>
      </c>
      <c r="F309" s="62">
        <v>12.13</v>
      </c>
      <c r="G309" s="60">
        <f t="shared" si="37"/>
        <v>22.55</v>
      </c>
      <c r="H309" s="60">
        <f t="shared" si="38"/>
        <v>31.26</v>
      </c>
      <c r="I309" s="60">
        <f t="shared" si="39"/>
        <v>36.39</v>
      </c>
      <c r="J309" s="60">
        <f t="shared" si="40"/>
        <v>67.650000000000006</v>
      </c>
      <c r="K309" s="69"/>
      <c r="L309" s="69"/>
      <c r="M309" s="70"/>
      <c r="N309" s="69"/>
      <c r="O309" s="69"/>
      <c r="P309" s="69"/>
      <c r="Q309" s="69"/>
      <c r="R309" s="69"/>
      <c r="S309" s="69"/>
      <c r="T309" s="69"/>
      <c r="U309" s="69"/>
    </row>
    <row r="310" spans="1:21" s="51" customFormat="1" ht="63.75" x14ac:dyDescent="0.2">
      <c r="A310" s="57" t="s">
        <v>520</v>
      </c>
      <c r="B310" s="57" t="s">
        <v>303</v>
      </c>
      <c r="C310" s="58" t="s">
        <v>34</v>
      </c>
      <c r="D310" s="59">
        <v>2</v>
      </c>
      <c r="E310" s="62">
        <v>5.72</v>
      </c>
      <c r="F310" s="62">
        <v>22.47</v>
      </c>
      <c r="G310" s="60">
        <f t="shared" si="37"/>
        <v>28.189999999999998</v>
      </c>
      <c r="H310" s="60">
        <f t="shared" si="38"/>
        <v>11.44</v>
      </c>
      <c r="I310" s="60">
        <f t="shared" si="39"/>
        <v>44.940000000000005</v>
      </c>
      <c r="J310" s="60">
        <f t="shared" si="40"/>
        <v>56.38</v>
      </c>
      <c r="K310" s="69"/>
      <c r="L310" s="69"/>
      <c r="M310" s="70"/>
      <c r="N310" s="69"/>
      <c r="O310" s="69"/>
      <c r="P310" s="69"/>
      <c r="Q310" s="69"/>
      <c r="R310" s="69"/>
      <c r="S310" s="69"/>
      <c r="T310" s="69"/>
      <c r="U310" s="69"/>
    </row>
    <row r="311" spans="1:21" s="51" customFormat="1" ht="38.25" x14ac:dyDescent="0.2">
      <c r="A311" s="57" t="s">
        <v>521</v>
      </c>
      <c r="B311" s="57" t="s">
        <v>469</v>
      </c>
      <c r="C311" s="58" t="s">
        <v>34</v>
      </c>
      <c r="D311" s="59">
        <v>15</v>
      </c>
      <c r="E311" s="62">
        <v>14.06</v>
      </c>
      <c r="F311" s="62">
        <v>39.630000000000003</v>
      </c>
      <c r="G311" s="60">
        <f t="shared" si="37"/>
        <v>53.690000000000005</v>
      </c>
      <c r="H311" s="60">
        <f t="shared" si="38"/>
        <v>210.9</v>
      </c>
      <c r="I311" s="60">
        <f t="shared" si="39"/>
        <v>594.45000000000005</v>
      </c>
      <c r="J311" s="60">
        <f t="shared" si="40"/>
        <v>805.35</v>
      </c>
      <c r="K311" s="69"/>
      <c r="L311" s="69"/>
      <c r="M311" s="70"/>
      <c r="N311" s="69"/>
      <c r="O311" s="69"/>
      <c r="P311" s="69"/>
      <c r="Q311" s="69"/>
      <c r="R311" s="69"/>
      <c r="S311" s="69"/>
      <c r="T311" s="69"/>
      <c r="U311" s="69"/>
    </row>
    <row r="312" spans="1:21" s="51" customFormat="1" ht="38.25" x14ac:dyDescent="0.2">
      <c r="A312" s="57" t="s">
        <v>522</v>
      </c>
      <c r="B312" s="57" t="s">
        <v>523</v>
      </c>
      <c r="C312" s="58" t="s">
        <v>21</v>
      </c>
      <c r="D312" s="59">
        <v>2</v>
      </c>
      <c r="E312" s="62">
        <v>11.91</v>
      </c>
      <c r="F312" s="62">
        <v>22.98</v>
      </c>
      <c r="G312" s="60">
        <f t="shared" si="37"/>
        <v>34.89</v>
      </c>
      <c r="H312" s="60">
        <f t="shared" si="38"/>
        <v>23.82</v>
      </c>
      <c r="I312" s="60">
        <f t="shared" si="39"/>
        <v>45.96</v>
      </c>
      <c r="J312" s="60">
        <f t="shared" si="40"/>
        <v>69.78</v>
      </c>
      <c r="K312" s="69"/>
      <c r="L312" s="69"/>
      <c r="M312" s="70"/>
      <c r="N312" s="69"/>
      <c r="O312" s="69"/>
      <c r="P312" s="69"/>
      <c r="Q312" s="69"/>
      <c r="R312" s="69"/>
      <c r="S312" s="69"/>
      <c r="T312" s="69"/>
      <c r="U312" s="69"/>
    </row>
    <row r="313" spans="1:21" s="51" customFormat="1" ht="38.25" x14ac:dyDescent="0.2">
      <c r="A313" s="57" t="s">
        <v>524</v>
      </c>
      <c r="B313" s="57" t="s">
        <v>307</v>
      </c>
      <c r="C313" s="58" t="s">
        <v>34</v>
      </c>
      <c r="D313" s="59">
        <v>21</v>
      </c>
      <c r="E313" s="62">
        <v>12.47</v>
      </c>
      <c r="F313" s="62">
        <v>49.09</v>
      </c>
      <c r="G313" s="60">
        <f t="shared" si="37"/>
        <v>61.56</v>
      </c>
      <c r="H313" s="60">
        <f t="shared" si="38"/>
        <v>261.87</v>
      </c>
      <c r="I313" s="60">
        <f t="shared" si="39"/>
        <v>1030.8899999999999</v>
      </c>
      <c r="J313" s="60">
        <f t="shared" si="40"/>
        <v>1292.76</v>
      </c>
      <c r="K313" s="69"/>
      <c r="L313" s="69"/>
      <c r="M313" s="70"/>
      <c r="N313" s="69"/>
      <c r="O313" s="69"/>
      <c r="P313" s="69"/>
      <c r="Q313" s="69"/>
      <c r="R313" s="69"/>
      <c r="S313" s="69"/>
      <c r="T313" s="69"/>
      <c r="U313" s="69"/>
    </row>
    <row r="314" spans="1:21" s="51" customFormat="1" ht="25.5" x14ac:dyDescent="0.2">
      <c r="A314" s="57" t="s">
        <v>525</v>
      </c>
      <c r="B314" s="57" t="s">
        <v>309</v>
      </c>
      <c r="C314" s="58" t="s">
        <v>21</v>
      </c>
      <c r="D314" s="59">
        <v>3</v>
      </c>
      <c r="E314" s="62">
        <v>12.84</v>
      </c>
      <c r="F314" s="62">
        <v>37.82</v>
      </c>
      <c r="G314" s="60">
        <f t="shared" si="37"/>
        <v>50.66</v>
      </c>
      <c r="H314" s="60">
        <f t="shared" si="38"/>
        <v>38.520000000000003</v>
      </c>
      <c r="I314" s="60">
        <f t="shared" si="39"/>
        <v>113.45999999999998</v>
      </c>
      <c r="J314" s="60">
        <f t="shared" si="40"/>
        <v>151.97999999999999</v>
      </c>
      <c r="K314" s="69"/>
      <c r="L314" s="69"/>
      <c r="M314" s="70"/>
      <c r="N314" s="69"/>
      <c r="O314" s="69"/>
      <c r="P314" s="69"/>
      <c r="Q314" s="69"/>
      <c r="R314" s="69"/>
      <c r="S314" s="69"/>
      <c r="T314" s="69"/>
      <c r="U314" s="69"/>
    </row>
    <row r="315" spans="1:21" s="51" customFormat="1" ht="63.75" x14ac:dyDescent="0.2">
      <c r="A315" s="57" t="s">
        <v>526</v>
      </c>
      <c r="B315" s="57" t="s">
        <v>305</v>
      </c>
      <c r="C315" s="58" t="s">
        <v>34</v>
      </c>
      <c r="D315" s="59">
        <v>2</v>
      </c>
      <c r="E315" s="62">
        <v>5.72</v>
      </c>
      <c r="F315" s="62">
        <v>41.53</v>
      </c>
      <c r="G315" s="60">
        <f t="shared" si="37"/>
        <v>47.25</v>
      </c>
      <c r="H315" s="60">
        <f t="shared" si="38"/>
        <v>11.44</v>
      </c>
      <c r="I315" s="60">
        <f t="shared" si="39"/>
        <v>83.06</v>
      </c>
      <c r="J315" s="60">
        <f t="shared" si="40"/>
        <v>94.5</v>
      </c>
      <c r="K315" s="69"/>
      <c r="L315" s="69"/>
      <c r="M315" s="70"/>
      <c r="N315" s="69"/>
      <c r="O315" s="69"/>
      <c r="P315" s="69"/>
      <c r="Q315" s="69"/>
      <c r="R315" s="69"/>
      <c r="S315" s="69"/>
      <c r="T315" s="69"/>
      <c r="U315" s="69"/>
    </row>
    <row r="316" spans="1:21" s="51" customFormat="1" ht="25.5" x14ac:dyDescent="0.2">
      <c r="A316" s="57" t="s">
        <v>527</v>
      </c>
      <c r="B316" s="57" t="s">
        <v>406</v>
      </c>
      <c r="C316" s="58" t="s">
        <v>21</v>
      </c>
      <c r="D316" s="59">
        <v>3</v>
      </c>
      <c r="E316" s="62">
        <v>13.2</v>
      </c>
      <c r="F316" s="62">
        <v>46.84</v>
      </c>
      <c r="G316" s="60">
        <f t="shared" si="37"/>
        <v>60.040000000000006</v>
      </c>
      <c r="H316" s="60">
        <f t="shared" si="38"/>
        <v>39.6</v>
      </c>
      <c r="I316" s="60">
        <f t="shared" si="39"/>
        <v>140.52000000000001</v>
      </c>
      <c r="J316" s="60">
        <f t="shared" si="40"/>
        <v>180.12</v>
      </c>
      <c r="K316" s="69"/>
      <c r="L316" s="69"/>
      <c r="M316" s="70"/>
      <c r="N316" s="69"/>
      <c r="O316" s="69"/>
      <c r="P316" s="69"/>
      <c r="Q316" s="69"/>
      <c r="R316" s="69"/>
      <c r="S316" s="69"/>
      <c r="T316" s="69"/>
      <c r="U316" s="69"/>
    </row>
    <row r="317" spans="1:21" s="51" customFormat="1" ht="25.5" x14ac:dyDescent="0.2">
      <c r="A317" s="57" t="s">
        <v>528</v>
      </c>
      <c r="B317" s="57" t="s">
        <v>529</v>
      </c>
      <c r="C317" s="58" t="s">
        <v>21</v>
      </c>
      <c r="D317" s="59">
        <v>40</v>
      </c>
      <c r="E317" s="62">
        <v>20.04</v>
      </c>
      <c r="F317" s="62">
        <v>30.97</v>
      </c>
      <c r="G317" s="60">
        <f t="shared" si="37"/>
        <v>51.01</v>
      </c>
      <c r="H317" s="60">
        <f t="shared" si="38"/>
        <v>801.6</v>
      </c>
      <c r="I317" s="60">
        <f t="shared" si="39"/>
        <v>1238.8000000000002</v>
      </c>
      <c r="J317" s="60">
        <f t="shared" si="40"/>
        <v>2040.4</v>
      </c>
      <c r="K317" s="69"/>
      <c r="L317" s="69"/>
      <c r="M317" s="70"/>
      <c r="N317" s="69"/>
      <c r="O317" s="69"/>
      <c r="P317" s="69"/>
      <c r="Q317" s="69"/>
      <c r="R317" s="69"/>
      <c r="S317" s="69"/>
      <c r="T317" s="69"/>
      <c r="U317" s="69"/>
    </row>
    <row r="318" spans="1:21" s="51" customFormat="1" ht="25.5" x14ac:dyDescent="0.2">
      <c r="A318" s="57" t="s">
        <v>530</v>
      </c>
      <c r="B318" s="57" t="s">
        <v>325</v>
      </c>
      <c r="C318" s="58" t="s">
        <v>21</v>
      </c>
      <c r="D318" s="59">
        <v>80</v>
      </c>
      <c r="E318" s="62">
        <v>1.81</v>
      </c>
      <c r="F318" s="62">
        <v>5.62</v>
      </c>
      <c r="G318" s="60">
        <f t="shared" si="37"/>
        <v>7.43</v>
      </c>
      <c r="H318" s="60">
        <f t="shared" si="38"/>
        <v>144.80000000000001</v>
      </c>
      <c r="I318" s="60">
        <f t="shared" si="39"/>
        <v>449.59999999999997</v>
      </c>
      <c r="J318" s="60">
        <f t="shared" si="40"/>
        <v>594.4</v>
      </c>
      <c r="K318" s="69"/>
      <c r="L318" s="69"/>
      <c r="M318" s="72"/>
      <c r="N318" s="69"/>
      <c r="O318" s="69"/>
      <c r="P318" s="69"/>
      <c r="Q318" s="69"/>
      <c r="R318" s="69"/>
      <c r="S318" s="69"/>
      <c r="T318" s="69"/>
      <c r="U318" s="69"/>
    </row>
    <row r="319" spans="1:21" s="51" customFormat="1" ht="25.5" x14ac:dyDescent="0.2">
      <c r="A319" s="57" t="s">
        <v>531</v>
      </c>
      <c r="B319" s="57" t="s">
        <v>482</v>
      </c>
      <c r="C319" s="58" t="s">
        <v>21</v>
      </c>
      <c r="D319" s="59">
        <v>80</v>
      </c>
      <c r="E319" s="62">
        <v>1.1100000000000001</v>
      </c>
      <c r="F319" s="62">
        <v>4.71</v>
      </c>
      <c r="G319" s="60">
        <f t="shared" si="37"/>
        <v>5.82</v>
      </c>
      <c r="H319" s="60">
        <f t="shared" si="38"/>
        <v>88.8</v>
      </c>
      <c r="I319" s="60">
        <f t="shared" si="39"/>
        <v>376.8</v>
      </c>
      <c r="J319" s="60">
        <f t="shared" si="40"/>
        <v>465.6</v>
      </c>
      <c r="K319" s="69"/>
      <c r="L319" s="69"/>
      <c r="M319" s="70"/>
      <c r="N319" s="69"/>
      <c r="O319" s="69"/>
      <c r="P319" s="69"/>
      <c r="Q319" s="69"/>
      <c r="R319" s="69"/>
      <c r="S319" s="69"/>
      <c r="T319" s="69"/>
      <c r="U319" s="69"/>
    </row>
    <row r="320" spans="1:21" s="51" customFormat="1" ht="25.5" x14ac:dyDescent="0.2">
      <c r="A320" s="57" t="s">
        <v>532</v>
      </c>
      <c r="B320" s="57" t="s">
        <v>533</v>
      </c>
      <c r="C320" s="58" t="s">
        <v>21</v>
      </c>
      <c r="D320" s="59">
        <v>4</v>
      </c>
      <c r="E320" s="62">
        <v>14.89</v>
      </c>
      <c r="F320" s="62">
        <v>26.33</v>
      </c>
      <c r="G320" s="60">
        <f t="shared" si="37"/>
        <v>41.22</v>
      </c>
      <c r="H320" s="60">
        <f t="shared" si="38"/>
        <v>59.56</v>
      </c>
      <c r="I320" s="60">
        <f t="shared" si="39"/>
        <v>105.32</v>
      </c>
      <c r="J320" s="60">
        <f t="shared" si="40"/>
        <v>164.88</v>
      </c>
      <c r="K320" s="69"/>
      <c r="L320" s="69"/>
      <c r="M320" s="70"/>
      <c r="N320" s="69"/>
      <c r="O320" s="69"/>
      <c r="P320" s="69"/>
      <c r="Q320" s="69"/>
      <c r="R320" s="69"/>
      <c r="S320" s="69"/>
      <c r="T320" s="69"/>
      <c r="U320" s="69"/>
    </row>
    <row r="321" spans="1:21" s="51" customFormat="1" ht="25.5" x14ac:dyDescent="0.2">
      <c r="A321" s="57" t="s">
        <v>534</v>
      </c>
      <c r="B321" s="57" t="s">
        <v>535</v>
      </c>
      <c r="C321" s="58" t="s">
        <v>714</v>
      </c>
      <c r="D321" s="59">
        <v>140</v>
      </c>
      <c r="E321" s="62">
        <v>1.1399999999999999</v>
      </c>
      <c r="F321" s="62">
        <v>4.58</v>
      </c>
      <c r="G321" s="60">
        <f t="shared" si="37"/>
        <v>5.72</v>
      </c>
      <c r="H321" s="60">
        <f t="shared" si="38"/>
        <v>159.6</v>
      </c>
      <c r="I321" s="60">
        <f t="shared" si="39"/>
        <v>641.19999999999993</v>
      </c>
      <c r="J321" s="60">
        <f t="shared" si="40"/>
        <v>800.8</v>
      </c>
      <c r="K321" s="69"/>
      <c r="L321" s="69"/>
      <c r="M321" s="70"/>
      <c r="N321" s="69"/>
      <c r="O321" s="69"/>
      <c r="P321" s="69"/>
      <c r="Q321" s="69"/>
      <c r="R321" s="69"/>
      <c r="S321" s="69"/>
      <c r="T321" s="69"/>
      <c r="U321" s="69"/>
    </row>
    <row r="322" spans="1:21" x14ac:dyDescent="0.2">
      <c r="A322" s="54" t="s">
        <v>536</v>
      </c>
      <c r="B322" s="54" t="s">
        <v>537</v>
      </c>
      <c r="C322" s="54"/>
      <c r="D322" s="55"/>
      <c r="E322" s="63"/>
      <c r="F322" s="63"/>
      <c r="G322" s="54"/>
      <c r="H322" s="54"/>
      <c r="I322" s="54"/>
      <c r="J322" s="56">
        <f>SUM(J323:J329)</f>
        <v>64076.05999999999</v>
      </c>
      <c r="K322" s="61"/>
      <c r="L322" s="61"/>
      <c r="M322" s="71"/>
      <c r="N322" s="61"/>
      <c r="O322" s="61"/>
      <c r="P322" s="61"/>
      <c r="Q322" s="61"/>
      <c r="R322" s="61"/>
      <c r="S322" s="61"/>
      <c r="T322" s="61"/>
      <c r="U322" s="61"/>
    </row>
    <row r="323" spans="1:21" s="51" customFormat="1" ht="51" x14ac:dyDescent="0.2">
      <c r="A323" s="57" t="s">
        <v>538</v>
      </c>
      <c r="B323" s="57" t="s">
        <v>539</v>
      </c>
      <c r="C323" s="58" t="s">
        <v>699</v>
      </c>
      <c r="D323" s="59">
        <v>331.5</v>
      </c>
      <c r="E323" s="62">
        <v>5.42</v>
      </c>
      <c r="F323" s="62">
        <v>66.569999999999993</v>
      </c>
      <c r="G323" s="60">
        <f t="shared" si="37"/>
        <v>71.989999999999995</v>
      </c>
      <c r="H323" s="60">
        <f t="shared" ref="H323:H329" si="41">TRUNC(D323 * E323, 2)</f>
        <v>1796.73</v>
      </c>
      <c r="I323" s="60">
        <f t="shared" ref="I323:I329" si="42">J323 - H323</f>
        <v>22067.95</v>
      </c>
      <c r="J323" s="60">
        <f t="shared" ref="J323:J329" si="43">TRUNC(D323 * G323, 2)</f>
        <v>23864.68</v>
      </c>
      <c r="K323" s="69"/>
      <c r="L323" s="69"/>
      <c r="M323" s="70"/>
      <c r="N323" s="69"/>
      <c r="O323" s="69"/>
      <c r="P323" s="69"/>
      <c r="Q323" s="69"/>
      <c r="R323" s="69"/>
      <c r="S323" s="69"/>
      <c r="T323" s="69"/>
      <c r="U323" s="69"/>
    </row>
    <row r="324" spans="1:21" s="51" customFormat="1" ht="25.5" x14ac:dyDescent="0.2">
      <c r="A324" s="57" t="s">
        <v>540</v>
      </c>
      <c r="B324" s="57" t="s">
        <v>541</v>
      </c>
      <c r="C324" s="58" t="s">
        <v>699</v>
      </c>
      <c r="D324" s="59">
        <v>331.5</v>
      </c>
      <c r="E324" s="62">
        <v>6.14</v>
      </c>
      <c r="F324" s="62">
        <v>82</v>
      </c>
      <c r="G324" s="60">
        <f t="shared" si="37"/>
        <v>88.14</v>
      </c>
      <c r="H324" s="60">
        <f t="shared" si="41"/>
        <v>2035.41</v>
      </c>
      <c r="I324" s="60">
        <f t="shared" si="42"/>
        <v>27183</v>
      </c>
      <c r="J324" s="60">
        <f t="shared" si="43"/>
        <v>29218.41</v>
      </c>
      <c r="K324" s="69"/>
      <c r="L324" s="69"/>
      <c r="M324" s="70"/>
      <c r="N324" s="69"/>
      <c r="O324" s="69"/>
      <c r="P324" s="69"/>
      <c r="Q324" s="69"/>
      <c r="R324" s="69"/>
      <c r="S324" s="69"/>
      <c r="T324" s="69"/>
      <c r="U324" s="69"/>
    </row>
    <row r="325" spans="1:21" s="51" customFormat="1" ht="25.5" x14ac:dyDescent="0.2">
      <c r="A325" s="57" t="s">
        <v>542</v>
      </c>
      <c r="B325" s="57" t="s">
        <v>158</v>
      </c>
      <c r="C325" s="58" t="s">
        <v>34</v>
      </c>
      <c r="D325" s="59">
        <v>75.2</v>
      </c>
      <c r="E325" s="62">
        <v>6.82</v>
      </c>
      <c r="F325" s="62">
        <v>63.86</v>
      </c>
      <c r="G325" s="60">
        <f t="shared" si="37"/>
        <v>70.680000000000007</v>
      </c>
      <c r="H325" s="60">
        <f t="shared" si="41"/>
        <v>512.86</v>
      </c>
      <c r="I325" s="60">
        <f t="shared" si="42"/>
        <v>4802.2700000000004</v>
      </c>
      <c r="J325" s="60">
        <f t="shared" si="43"/>
        <v>5315.13</v>
      </c>
      <c r="K325" s="69"/>
      <c r="L325" s="69"/>
      <c r="M325" s="72"/>
      <c r="N325" s="69"/>
      <c r="O325" s="69"/>
      <c r="P325" s="69"/>
      <c r="Q325" s="69"/>
      <c r="R325" s="69"/>
      <c r="S325" s="69"/>
      <c r="T325" s="69"/>
      <c r="U325" s="69"/>
    </row>
    <row r="326" spans="1:21" s="51" customFormat="1" x14ac:dyDescent="0.2">
      <c r="A326" s="57" t="s">
        <v>544</v>
      </c>
      <c r="B326" s="57" t="s">
        <v>543</v>
      </c>
      <c r="C326" s="58" t="s">
        <v>34</v>
      </c>
      <c r="D326" s="59">
        <v>65</v>
      </c>
      <c r="E326" s="62">
        <v>3.07</v>
      </c>
      <c r="F326" s="62">
        <v>42.81</v>
      </c>
      <c r="G326" s="60">
        <f t="shared" si="37"/>
        <v>45.88</v>
      </c>
      <c r="H326" s="60">
        <f t="shared" si="41"/>
        <v>199.55</v>
      </c>
      <c r="I326" s="60">
        <f t="shared" si="42"/>
        <v>2782.6499999999996</v>
      </c>
      <c r="J326" s="60">
        <f t="shared" si="43"/>
        <v>2982.2</v>
      </c>
      <c r="K326" s="69"/>
      <c r="L326" s="69"/>
      <c r="M326" s="72"/>
      <c r="N326" s="69"/>
      <c r="O326" s="69"/>
      <c r="P326" s="69"/>
      <c r="Q326" s="69"/>
      <c r="R326" s="69"/>
      <c r="S326" s="69"/>
      <c r="T326" s="69"/>
      <c r="U326" s="69"/>
    </row>
    <row r="327" spans="1:21" s="51" customFormat="1" x14ac:dyDescent="0.2">
      <c r="A327" s="57" t="s">
        <v>546</v>
      </c>
      <c r="B327" s="57" t="s">
        <v>549</v>
      </c>
      <c r="C327" s="58" t="s">
        <v>11</v>
      </c>
      <c r="D327" s="59">
        <v>36</v>
      </c>
      <c r="E327" s="62">
        <v>23.14</v>
      </c>
      <c r="F327" s="62">
        <v>7.55</v>
      </c>
      <c r="G327" s="60">
        <f t="shared" si="37"/>
        <v>30.69</v>
      </c>
      <c r="H327" s="60">
        <f t="shared" si="41"/>
        <v>833.04</v>
      </c>
      <c r="I327" s="60">
        <f t="shared" si="42"/>
        <v>271.79999999999995</v>
      </c>
      <c r="J327" s="60">
        <f t="shared" si="43"/>
        <v>1104.8399999999999</v>
      </c>
      <c r="K327" s="69"/>
      <c r="L327" s="69"/>
      <c r="M327" s="70"/>
      <c r="N327" s="69"/>
      <c r="O327" s="69"/>
      <c r="P327" s="69"/>
      <c r="Q327" s="69"/>
      <c r="R327" s="69"/>
      <c r="S327" s="69"/>
      <c r="T327" s="69"/>
      <c r="U327" s="69"/>
    </row>
    <row r="328" spans="1:21" s="51" customFormat="1" ht="38.25" x14ac:dyDescent="0.2">
      <c r="A328" s="57" t="s">
        <v>548</v>
      </c>
      <c r="B328" s="57" t="s">
        <v>547</v>
      </c>
      <c r="C328" s="58" t="s">
        <v>699</v>
      </c>
      <c r="D328" s="59">
        <v>10</v>
      </c>
      <c r="E328" s="62">
        <v>24.32</v>
      </c>
      <c r="F328" s="62">
        <v>104.66</v>
      </c>
      <c r="G328" s="60">
        <f t="shared" si="37"/>
        <v>128.97999999999999</v>
      </c>
      <c r="H328" s="60">
        <f t="shared" si="41"/>
        <v>243.2</v>
      </c>
      <c r="I328" s="60">
        <f t="shared" si="42"/>
        <v>1046.5999999999999</v>
      </c>
      <c r="J328" s="60">
        <f t="shared" si="43"/>
        <v>1289.8</v>
      </c>
      <c r="K328" s="69"/>
      <c r="L328" s="69"/>
      <c r="M328" s="70"/>
      <c r="N328" s="69"/>
      <c r="O328" s="69"/>
      <c r="P328" s="69"/>
      <c r="Q328" s="69"/>
      <c r="R328" s="69"/>
      <c r="S328" s="69"/>
      <c r="T328" s="69"/>
      <c r="U328" s="69"/>
    </row>
    <row r="329" spans="1:21" s="51" customFormat="1" x14ac:dyDescent="0.2">
      <c r="A329" s="57" t="s">
        <v>718</v>
      </c>
      <c r="B329" s="57" t="s">
        <v>48</v>
      </c>
      <c r="C329" s="58" t="s">
        <v>11</v>
      </c>
      <c r="D329" s="59">
        <v>10</v>
      </c>
      <c r="E329" s="62">
        <v>22.55</v>
      </c>
      <c r="F329" s="62">
        <v>7.55</v>
      </c>
      <c r="G329" s="60">
        <f t="shared" si="37"/>
        <v>30.1</v>
      </c>
      <c r="H329" s="60">
        <f t="shared" si="41"/>
        <v>225.5</v>
      </c>
      <c r="I329" s="60">
        <f t="shared" si="42"/>
        <v>75.5</v>
      </c>
      <c r="J329" s="60">
        <f t="shared" si="43"/>
        <v>301</v>
      </c>
      <c r="K329" s="69"/>
      <c r="L329" s="69"/>
      <c r="M329" s="70"/>
      <c r="N329" s="69"/>
      <c r="O329" s="69"/>
      <c r="P329" s="69"/>
      <c r="Q329" s="69"/>
      <c r="R329" s="69"/>
      <c r="S329" s="69"/>
      <c r="T329" s="69"/>
      <c r="U329" s="69"/>
    </row>
    <row r="330" spans="1:21" x14ac:dyDescent="0.2">
      <c r="A330" s="54" t="s">
        <v>550</v>
      </c>
      <c r="B330" s="54" t="s">
        <v>551</v>
      </c>
      <c r="C330" s="54"/>
      <c r="D330" s="55"/>
      <c r="E330" s="63"/>
      <c r="F330" s="63"/>
      <c r="G330" s="54"/>
      <c r="H330" s="54"/>
      <c r="I330" s="54"/>
      <c r="J330" s="56">
        <f>J331+J338+J345+J349+J351</f>
        <v>276193.01</v>
      </c>
      <c r="K330" s="61"/>
      <c r="L330" s="61"/>
      <c r="M330" s="71"/>
      <c r="N330" s="61"/>
      <c r="O330" s="61"/>
      <c r="P330" s="61"/>
      <c r="Q330" s="61"/>
      <c r="R330" s="61"/>
      <c r="S330" s="61"/>
      <c r="T330" s="61"/>
      <c r="U330" s="61"/>
    </row>
    <row r="331" spans="1:21" x14ac:dyDescent="0.2">
      <c r="A331" s="54" t="s">
        <v>552</v>
      </c>
      <c r="B331" s="54" t="s">
        <v>553</v>
      </c>
      <c r="C331" s="54"/>
      <c r="D331" s="55"/>
      <c r="E331" s="63"/>
      <c r="F331" s="63"/>
      <c r="G331" s="54"/>
      <c r="H331" s="54"/>
      <c r="I331" s="54"/>
      <c r="J331" s="56">
        <f>SUM(J332:J337)</f>
        <v>87854.080000000002</v>
      </c>
      <c r="K331" s="61"/>
      <c r="L331" s="61"/>
      <c r="M331" s="71"/>
      <c r="N331" s="61"/>
      <c r="O331" s="61"/>
      <c r="P331" s="61"/>
      <c r="Q331" s="61"/>
      <c r="R331" s="61"/>
      <c r="S331" s="61"/>
      <c r="T331" s="61"/>
      <c r="U331" s="61"/>
    </row>
    <row r="332" spans="1:21" s="51" customFormat="1" x14ac:dyDescent="0.2">
      <c r="A332" s="57" t="s">
        <v>554</v>
      </c>
      <c r="B332" s="57" t="s">
        <v>899</v>
      </c>
      <c r="C332" s="58" t="s">
        <v>699</v>
      </c>
      <c r="D332" s="59">
        <v>120.78</v>
      </c>
      <c r="E332" s="62">
        <v>1.06</v>
      </c>
      <c r="F332" s="62">
        <v>2.75</v>
      </c>
      <c r="G332" s="60">
        <f t="shared" ref="G332:G353" si="44">E332+F332</f>
        <v>3.81</v>
      </c>
      <c r="H332" s="60">
        <f t="shared" ref="H332:H337" si="45">TRUNC(D332 * E332, 2)</f>
        <v>128.02000000000001</v>
      </c>
      <c r="I332" s="60">
        <f t="shared" ref="I332:I337" si="46">J332 - H332</f>
        <v>332.15</v>
      </c>
      <c r="J332" s="60">
        <f t="shared" ref="J332:J337" si="47">TRUNC(D332 * G332, 2)</f>
        <v>460.17</v>
      </c>
      <c r="K332" s="69"/>
      <c r="L332" s="69"/>
      <c r="M332" s="70"/>
      <c r="N332" s="69"/>
      <c r="O332" s="69"/>
      <c r="P332" s="69"/>
      <c r="Q332" s="69"/>
      <c r="R332" s="69"/>
      <c r="S332" s="69"/>
      <c r="T332" s="69"/>
      <c r="U332" s="69"/>
    </row>
    <row r="333" spans="1:21" s="51" customFormat="1" ht="25.5" x14ac:dyDescent="0.2">
      <c r="A333" s="57" t="s">
        <v>555</v>
      </c>
      <c r="B333" s="57" t="s">
        <v>900</v>
      </c>
      <c r="C333" s="58" t="s">
        <v>699</v>
      </c>
      <c r="D333" s="59">
        <v>120.78</v>
      </c>
      <c r="E333" s="62">
        <v>8.58</v>
      </c>
      <c r="F333" s="62">
        <v>9.68</v>
      </c>
      <c r="G333" s="60">
        <f t="shared" si="44"/>
        <v>18.259999999999998</v>
      </c>
      <c r="H333" s="60">
        <f t="shared" si="45"/>
        <v>1036.29</v>
      </c>
      <c r="I333" s="60">
        <f t="shared" si="46"/>
        <v>1169.1500000000001</v>
      </c>
      <c r="J333" s="60">
        <f t="shared" si="47"/>
        <v>2205.44</v>
      </c>
      <c r="K333" s="69"/>
      <c r="L333" s="69"/>
      <c r="M333" s="72"/>
      <c r="N333" s="69"/>
      <c r="O333" s="69"/>
      <c r="P333" s="69"/>
      <c r="Q333" s="69"/>
      <c r="R333" s="69"/>
      <c r="S333" s="69"/>
      <c r="T333" s="69"/>
      <c r="U333" s="69"/>
    </row>
    <row r="334" spans="1:21" s="51" customFormat="1" ht="25.5" x14ac:dyDescent="0.2">
      <c r="A334" s="57" t="s">
        <v>556</v>
      </c>
      <c r="B334" s="57" t="s">
        <v>901</v>
      </c>
      <c r="C334" s="58" t="s">
        <v>699</v>
      </c>
      <c r="D334" s="59">
        <v>3690.3</v>
      </c>
      <c r="E334" s="62">
        <v>5.14</v>
      </c>
      <c r="F334" s="62">
        <v>13.66</v>
      </c>
      <c r="G334" s="60">
        <f t="shared" si="44"/>
        <v>18.8</v>
      </c>
      <c r="H334" s="60">
        <f t="shared" si="45"/>
        <v>18968.14</v>
      </c>
      <c r="I334" s="60">
        <f t="shared" si="46"/>
        <v>50409.5</v>
      </c>
      <c r="J334" s="60">
        <f t="shared" si="47"/>
        <v>69377.64</v>
      </c>
      <c r="K334" s="69"/>
      <c r="L334" s="69"/>
      <c r="M334" s="70"/>
      <c r="N334" s="69"/>
      <c r="O334" s="69"/>
      <c r="P334" s="69"/>
      <c r="Q334" s="69"/>
      <c r="R334" s="69"/>
      <c r="S334" s="69"/>
      <c r="T334" s="69"/>
      <c r="U334" s="69"/>
    </row>
    <row r="335" spans="1:21" s="51" customFormat="1" x14ac:dyDescent="0.2">
      <c r="A335" s="57" t="s">
        <v>557</v>
      </c>
      <c r="B335" s="57" t="s">
        <v>902</v>
      </c>
      <c r="C335" s="58" t="s">
        <v>699</v>
      </c>
      <c r="D335" s="59">
        <v>26.82</v>
      </c>
      <c r="E335" s="62">
        <v>1.4</v>
      </c>
      <c r="F335" s="62">
        <v>2.89</v>
      </c>
      <c r="G335" s="60">
        <f t="shared" si="44"/>
        <v>4.29</v>
      </c>
      <c r="H335" s="60">
        <f t="shared" si="45"/>
        <v>37.54</v>
      </c>
      <c r="I335" s="60">
        <f t="shared" si="46"/>
        <v>77.509999999999991</v>
      </c>
      <c r="J335" s="60">
        <f t="shared" si="47"/>
        <v>115.05</v>
      </c>
      <c r="K335" s="69"/>
      <c r="L335" s="69"/>
      <c r="M335" s="70"/>
      <c r="N335" s="69"/>
      <c r="O335" s="69"/>
      <c r="P335" s="69"/>
      <c r="Q335" s="69"/>
      <c r="R335" s="69"/>
      <c r="S335" s="69"/>
      <c r="T335" s="69"/>
      <c r="U335" s="69"/>
    </row>
    <row r="336" spans="1:21" s="51" customFormat="1" x14ac:dyDescent="0.2">
      <c r="A336" s="57" t="s">
        <v>558</v>
      </c>
      <c r="B336" s="57" t="s">
        <v>903</v>
      </c>
      <c r="C336" s="58" t="s">
        <v>699</v>
      </c>
      <c r="D336" s="59">
        <v>26.82</v>
      </c>
      <c r="E336" s="62">
        <v>18.489999999999998</v>
      </c>
      <c r="F336" s="62">
        <v>13.99</v>
      </c>
      <c r="G336" s="60">
        <f t="shared" si="44"/>
        <v>32.479999999999997</v>
      </c>
      <c r="H336" s="60">
        <f t="shared" si="45"/>
        <v>495.9</v>
      </c>
      <c r="I336" s="60">
        <f t="shared" si="46"/>
        <v>375.21000000000004</v>
      </c>
      <c r="J336" s="60">
        <f t="shared" si="47"/>
        <v>871.11</v>
      </c>
      <c r="K336" s="69"/>
      <c r="L336" s="69"/>
      <c r="M336" s="70"/>
      <c r="N336" s="69"/>
      <c r="O336" s="69"/>
      <c r="P336" s="69"/>
      <c r="Q336" s="69"/>
      <c r="R336" s="69"/>
      <c r="S336" s="69"/>
      <c r="T336" s="69"/>
      <c r="U336" s="69"/>
    </row>
    <row r="337" spans="1:21" s="51" customFormat="1" ht="25.5" x14ac:dyDescent="0.2">
      <c r="A337" s="57" t="s">
        <v>559</v>
      </c>
      <c r="B337" s="57" t="s">
        <v>904</v>
      </c>
      <c r="C337" s="58" t="s">
        <v>699</v>
      </c>
      <c r="D337" s="59">
        <v>704.93</v>
      </c>
      <c r="E337" s="62">
        <v>6.7</v>
      </c>
      <c r="F337" s="62">
        <v>14.33</v>
      </c>
      <c r="G337" s="60">
        <f t="shared" si="44"/>
        <v>21.03</v>
      </c>
      <c r="H337" s="60">
        <f t="shared" si="45"/>
        <v>4723.03</v>
      </c>
      <c r="I337" s="60">
        <f t="shared" si="46"/>
        <v>10101.64</v>
      </c>
      <c r="J337" s="60">
        <f t="shared" si="47"/>
        <v>14824.67</v>
      </c>
      <c r="K337" s="69"/>
      <c r="L337" s="69"/>
      <c r="M337" s="70"/>
      <c r="N337" s="69"/>
      <c r="O337" s="69"/>
      <c r="P337" s="69"/>
      <c r="Q337" s="69"/>
      <c r="R337" s="69"/>
      <c r="S337" s="69"/>
      <c r="T337" s="69"/>
      <c r="U337" s="69"/>
    </row>
    <row r="338" spans="1:21" x14ac:dyDescent="0.2">
      <c r="A338" s="54" t="s">
        <v>560</v>
      </c>
      <c r="B338" s="54" t="s">
        <v>561</v>
      </c>
      <c r="C338" s="54"/>
      <c r="D338" s="55"/>
      <c r="E338" s="63"/>
      <c r="F338" s="63"/>
      <c r="G338" s="54"/>
      <c r="H338" s="54"/>
      <c r="I338" s="54"/>
      <c r="J338" s="56">
        <f>SUM(J339:J344)</f>
        <v>135680.10999999999</v>
      </c>
      <c r="K338" s="61"/>
      <c r="L338" s="61"/>
      <c r="M338" s="71"/>
      <c r="N338" s="61"/>
      <c r="O338" s="61"/>
      <c r="P338" s="61"/>
      <c r="Q338" s="61"/>
      <c r="R338" s="61"/>
      <c r="S338" s="61"/>
      <c r="T338" s="61"/>
      <c r="U338" s="61"/>
    </row>
    <row r="339" spans="1:21" s="51" customFormat="1" ht="51" x14ac:dyDescent="0.2">
      <c r="A339" s="57" t="s">
        <v>562</v>
      </c>
      <c r="B339" s="57" t="s">
        <v>905</v>
      </c>
      <c r="C339" s="58" t="s">
        <v>699</v>
      </c>
      <c r="D339" s="59">
        <v>679</v>
      </c>
      <c r="E339" s="62">
        <v>14.81</v>
      </c>
      <c r="F339" s="62">
        <v>45.36</v>
      </c>
      <c r="G339" s="60">
        <f t="shared" si="44"/>
        <v>60.17</v>
      </c>
      <c r="H339" s="60">
        <f t="shared" ref="H339:H344" si="48">TRUNC(D339 * E339, 2)</f>
        <v>10055.99</v>
      </c>
      <c r="I339" s="60">
        <f t="shared" ref="I339:I344" si="49">J339 - H339</f>
        <v>30799.440000000002</v>
      </c>
      <c r="J339" s="60">
        <f t="shared" ref="J339:J344" si="50">TRUNC(D339 * G339, 2)</f>
        <v>40855.43</v>
      </c>
      <c r="K339" s="69"/>
      <c r="L339" s="69"/>
      <c r="M339" s="70"/>
      <c r="N339" s="69"/>
      <c r="O339" s="69"/>
      <c r="P339" s="69"/>
      <c r="Q339" s="69"/>
      <c r="R339" s="69"/>
      <c r="S339" s="69"/>
      <c r="T339" s="69"/>
      <c r="U339" s="69"/>
    </row>
    <row r="340" spans="1:21" s="51" customFormat="1" x14ac:dyDescent="0.2">
      <c r="A340" s="57" t="s">
        <v>563</v>
      </c>
      <c r="B340" s="57" t="s">
        <v>906</v>
      </c>
      <c r="C340" s="58" t="s">
        <v>699</v>
      </c>
      <c r="D340" s="59">
        <v>360</v>
      </c>
      <c r="E340" s="62">
        <v>5.15</v>
      </c>
      <c r="F340" s="62">
        <v>11.67</v>
      </c>
      <c r="G340" s="60">
        <f t="shared" si="44"/>
        <v>16.82</v>
      </c>
      <c r="H340" s="60">
        <f t="shared" si="48"/>
        <v>1854</v>
      </c>
      <c r="I340" s="60">
        <f t="shared" si="49"/>
        <v>4201.2</v>
      </c>
      <c r="J340" s="60">
        <f t="shared" si="50"/>
        <v>6055.2</v>
      </c>
      <c r="K340" s="69"/>
      <c r="L340" s="69"/>
      <c r="M340" s="72"/>
      <c r="N340" s="69"/>
      <c r="O340" s="69"/>
      <c r="P340" s="69"/>
      <c r="Q340" s="69"/>
      <c r="R340" s="69"/>
      <c r="S340" s="69"/>
      <c r="T340" s="69"/>
      <c r="U340" s="69"/>
    </row>
    <row r="341" spans="1:21" s="51" customFormat="1" ht="25.5" x14ac:dyDescent="0.2">
      <c r="A341" s="57" t="s">
        <v>564</v>
      </c>
      <c r="B341" s="57" t="s">
        <v>565</v>
      </c>
      <c r="C341" s="58" t="s">
        <v>699</v>
      </c>
      <c r="D341" s="59">
        <v>865.66</v>
      </c>
      <c r="E341" s="62">
        <v>17.579999999999998</v>
      </c>
      <c r="F341" s="62">
        <v>13.29</v>
      </c>
      <c r="G341" s="60">
        <f t="shared" si="44"/>
        <v>30.869999999999997</v>
      </c>
      <c r="H341" s="60">
        <f t="shared" si="48"/>
        <v>15218.3</v>
      </c>
      <c r="I341" s="60">
        <f t="shared" si="49"/>
        <v>11504.619999999999</v>
      </c>
      <c r="J341" s="60">
        <f t="shared" si="50"/>
        <v>26722.92</v>
      </c>
      <c r="K341" s="69"/>
      <c r="L341" s="69"/>
      <c r="M341" s="70"/>
      <c r="N341" s="69"/>
      <c r="O341" s="69"/>
      <c r="P341" s="69"/>
      <c r="Q341" s="69"/>
      <c r="R341" s="69"/>
      <c r="S341" s="69"/>
      <c r="T341" s="69"/>
      <c r="U341" s="69"/>
    </row>
    <row r="342" spans="1:21" s="51" customFormat="1" ht="25.5" x14ac:dyDescent="0.2">
      <c r="A342" s="57" t="s">
        <v>566</v>
      </c>
      <c r="B342" s="57" t="s">
        <v>565</v>
      </c>
      <c r="C342" s="58" t="s">
        <v>699</v>
      </c>
      <c r="D342" s="59">
        <v>1078.8499999999999</v>
      </c>
      <c r="E342" s="62">
        <v>17.579999999999998</v>
      </c>
      <c r="F342" s="62">
        <v>13.29</v>
      </c>
      <c r="G342" s="60">
        <f t="shared" si="44"/>
        <v>30.869999999999997</v>
      </c>
      <c r="H342" s="60">
        <f t="shared" si="48"/>
        <v>18966.18</v>
      </c>
      <c r="I342" s="60">
        <f t="shared" si="49"/>
        <v>14337.909999999996</v>
      </c>
      <c r="J342" s="60">
        <f t="shared" si="50"/>
        <v>33304.089999999997</v>
      </c>
      <c r="K342" s="69"/>
      <c r="L342" s="69"/>
      <c r="M342" s="70"/>
      <c r="N342" s="69"/>
      <c r="O342" s="69"/>
      <c r="P342" s="69"/>
      <c r="Q342" s="69"/>
      <c r="R342" s="69"/>
      <c r="S342" s="69"/>
      <c r="T342" s="69"/>
      <c r="U342" s="69"/>
    </row>
    <row r="343" spans="1:21" s="51" customFormat="1" ht="25.5" x14ac:dyDescent="0.2">
      <c r="A343" s="57" t="s">
        <v>567</v>
      </c>
      <c r="B343" s="57" t="s">
        <v>565</v>
      </c>
      <c r="C343" s="58" t="s">
        <v>699</v>
      </c>
      <c r="D343" s="59">
        <v>36</v>
      </c>
      <c r="E343" s="62">
        <v>17.579999999999998</v>
      </c>
      <c r="F343" s="62">
        <v>13.29</v>
      </c>
      <c r="G343" s="60">
        <f t="shared" si="44"/>
        <v>30.869999999999997</v>
      </c>
      <c r="H343" s="60">
        <f t="shared" si="48"/>
        <v>632.88</v>
      </c>
      <c r="I343" s="60">
        <f t="shared" si="49"/>
        <v>478.43999999999994</v>
      </c>
      <c r="J343" s="60">
        <f t="shared" si="50"/>
        <v>1111.32</v>
      </c>
      <c r="K343" s="69"/>
      <c r="L343" s="69"/>
      <c r="M343" s="70"/>
      <c r="N343" s="69"/>
      <c r="O343" s="69"/>
      <c r="P343" s="69"/>
      <c r="Q343" s="69"/>
      <c r="R343" s="69"/>
      <c r="S343" s="69"/>
      <c r="T343" s="69"/>
      <c r="U343" s="69"/>
    </row>
    <row r="344" spans="1:21" s="51" customFormat="1" x14ac:dyDescent="0.2">
      <c r="A344" s="57" t="s">
        <v>568</v>
      </c>
      <c r="B344" s="57" t="s">
        <v>719</v>
      </c>
      <c r="C344" s="58" t="s">
        <v>699</v>
      </c>
      <c r="D344" s="59">
        <v>1838.4</v>
      </c>
      <c r="E344" s="62">
        <v>8.11</v>
      </c>
      <c r="F344" s="62">
        <v>6.92</v>
      </c>
      <c r="G344" s="60">
        <f t="shared" si="44"/>
        <v>15.03</v>
      </c>
      <c r="H344" s="60">
        <f t="shared" si="48"/>
        <v>14909.42</v>
      </c>
      <c r="I344" s="60">
        <f t="shared" si="49"/>
        <v>12721.730000000001</v>
      </c>
      <c r="J344" s="60">
        <f t="shared" si="50"/>
        <v>27631.15</v>
      </c>
      <c r="K344" s="69"/>
      <c r="L344" s="69"/>
      <c r="M344" s="72"/>
      <c r="N344" s="69"/>
      <c r="O344" s="69"/>
      <c r="P344" s="69"/>
      <c r="Q344" s="69"/>
      <c r="R344" s="69"/>
      <c r="S344" s="69"/>
      <c r="T344" s="69"/>
      <c r="U344" s="69"/>
    </row>
    <row r="345" spans="1:21" x14ac:dyDescent="0.2">
      <c r="A345" s="54" t="s">
        <v>569</v>
      </c>
      <c r="B345" s="54" t="s">
        <v>570</v>
      </c>
      <c r="C345" s="54"/>
      <c r="D345" s="55"/>
      <c r="E345" s="63"/>
      <c r="F345" s="63"/>
      <c r="G345" s="54"/>
      <c r="H345" s="54"/>
      <c r="I345" s="54"/>
      <c r="J345" s="56">
        <f>SUM(J346:J348)</f>
        <v>3024.7700000000004</v>
      </c>
      <c r="K345" s="61"/>
      <c r="L345" s="61"/>
      <c r="M345" s="68"/>
      <c r="N345" s="61"/>
      <c r="O345" s="61"/>
      <c r="P345" s="61"/>
      <c r="Q345" s="61"/>
      <c r="R345" s="61"/>
      <c r="S345" s="61"/>
      <c r="T345" s="61"/>
      <c r="U345" s="61"/>
    </row>
    <row r="346" spans="1:21" s="51" customFormat="1" ht="25.5" x14ac:dyDescent="0.2">
      <c r="A346" s="57" t="s">
        <v>571</v>
      </c>
      <c r="B346" s="57" t="s">
        <v>907</v>
      </c>
      <c r="C346" s="58" t="s">
        <v>34</v>
      </c>
      <c r="D346" s="59">
        <v>495.41</v>
      </c>
      <c r="E346" s="62">
        <v>2.34</v>
      </c>
      <c r="F346" s="62">
        <v>2.41</v>
      </c>
      <c r="G346" s="60">
        <f t="shared" si="44"/>
        <v>4.75</v>
      </c>
      <c r="H346" s="60">
        <f>TRUNC(D346 * E346, 2)</f>
        <v>1159.25</v>
      </c>
      <c r="I346" s="60">
        <f>J346 - H346</f>
        <v>1193.94</v>
      </c>
      <c r="J346" s="60">
        <f>TRUNC(D346 * G346, 2)</f>
        <v>2353.19</v>
      </c>
      <c r="K346" s="69"/>
      <c r="L346" s="69"/>
      <c r="M346" s="70"/>
      <c r="N346" s="69"/>
      <c r="O346" s="69"/>
      <c r="P346" s="69"/>
      <c r="Q346" s="69"/>
      <c r="R346" s="69"/>
      <c r="S346" s="69"/>
      <c r="T346" s="69"/>
      <c r="U346" s="69"/>
    </row>
    <row r="347" spans="1:21" s="51" customFormat="1" ht="25.5" x14ac:dyDescent="0.2">
      <c r="A347" s="57" t="s">
        <v>572</v>
      </c>
      <c r="B347" s="57" t="s">
        <v>573</v>
      </c>
      <c r="C347" s="58" t="s">
        <v>21</v>
      </c>
      <c r="D347" s="59">
        <v>1</v>
      </c>
      <c r="E347" s="62">
        <v>63.43</v>
      </c>
      <c r="F347" s="62">
        <v>38.33</v>
      </c>
      <c r="G347" s="60">
        <f t="shared" si="44"/>
        <v>101.75999999999999</v>
      </c>
      <c r="H347" s="60">
        <f>TRUNC(D347 * E347, 2)</f>
        <v>63.43</v>
      </c>
      <c r="I347" s="60">
        <f>J347 - H347</f>
        <v>38.330000000000005</v>
      </c>
      <c r="J347" s="60">
        <f>TRUNC(D347 * G347, 2)</f>
        <v>101.76</v>
      </c>
      <c r="K347" s="69"/>
      <c r="L347" s="69"/>
      <c r="M347" s="70"/>
      <c r="N347" s="69"/>
      <c r="O347" s="69"/>
      <c r="P347" s="69"/>
      <c r="Q347" s="69"/>
      <c r="R347" s="69"/>
      <c r="S347" s="69"/>
      <c r="T347" s="69"/>
      <c r="U347" s="69"/>
    </row>
    <row r="348" spans="1:21" s="51" customFormat="1" ht="25.5" x14ac:dyDescent="0.2">
      <c r="A348" s="57" t="s">
        <v>574</v>
      </c>
      <c r="B348" s="57" t="s">
        <v>908</v>
      </c>
      <c r="C348" s="58" t="s">
        <v>699</v>
      </c>
      <c r="D348" s="59">
        <v>24.31</v>
      </c>
      <c r="E348" s="62">
        <v>7.75</v>
      </c>
      <c r="F348" s="62">
        <v>15.69</v>
      </c>
      <c r="G348" s="60">
        <f t="shared" si="44"/>
        <v>23.439999999999998</v>
      </c>
      <c r="H348" s="60">
        <f>TRUNC(D348 * E348, 2)</f>
        <v>188.4</v>
      </c>
      <c r="I348" s="60">
        <f>J348 - H348</f>
        <v>381.42000000000007</v>
      </c>
      <c r="J348" s="60">
        <f>TRUNC(D348 * G348, 2)</f>
        <v>569.82000000000005</v>
      </c>
      <c r="K348" s="69"/>
      <c r="L348" s="69"/>
      <c r="M348" s="72"/>
      <c r="N348" s="69"/>
      <c r="O348" s="69"/>
      <c r="P348" s="69"/>
      <c r="Q348" s="69"/>
      <c r="R348" s="69"/>
      <c r="S348" s="69"/>
      <c r="T348" s="69"/>
      <c r="U348" s="69"/>
    </row>
    <row r="349" spans="1:21" x14ac:dyDescent="0.2">
      <c r="A349" s="54" t="s">
        <v>575</v>
      </c>
      <c r="B349" s="54" t="s">
        <v>576</v>
      </c>
      <c r="C349" s="54"/>
      <c r="D349" s="55"/>
      <c r="E349" s="63"/>
      <c r="F349" s="63"/>
      <c r="G349" s="54"/>
      <c r="H349" s="54"/>
      <c r="I349" s="54"/>
      <c r="J349" s="56">
        <f>J350</f>
        <v>1649.25</v>
      </c>
      <c r="K349" s="61"/>
      <c r="L349" s="61"/>
      <c r="M349" s="68"/>
      <c r="N349" s="61"/>
      <c r="O349" s="61"/>
      <c r="P349" s="61"/>
      <c r="Q349" s="61"/>
      <c r="R349" s="61"/>
      <c r="S349" s="61"/>
      <c r="T349" s="61"/>
      <c r="U349" s="61"/>
    </row>
    <row r="350" spans="1:21" s="51" customFormat="1" ht="25.5" x14ac:dyDescent="0.2">
      <c r="A350" s="57" t="s">
        <v>577</v>
      </c>
      <c r="B350" s="57" t="s">
        <v>909</v>
      </c>
      <c r="C350" s="58" t="s">
        <v>699</v>
      </c>
      <c r="D350" s="59">
        <v>86.94</v>
      </c>
      <c r="E350" s="62">
        <v>8.59</v>
      </c>
      <c r="F350" s="62">
        <v>10.38</v>
      </c>
      <c r="G350" s="60">
        <f t="shared" si="44"/>
        <v>18.97</v>
      </c>
      <c r="H350" s="60">
        <f>TRUNC(D350 * E350, 2)</f>
        <v>746.81</v>
      </c>
      <c r="I350" s="60">
        <f>J350 - H350</f>
        <v>902.44</v>
      </c>
      <c r="J350" s="60">
        <f>TRUNC(D350 * G350, 2)</f>
        <v>1649.25</v>
      </c>
      <c r="K350" s="69"/>
      <c r="L350" s="143"/>
      <c r="M350" s="145"/>
      <c r="N350" s="69"/>
      <c r="O350" s="69"/>
      <c r="P350" s="69"/>
      <c r="Q350" s="69"/>
      <c r="R350" s="69"/>
      <c r="S350" s="69"/>
      <c r="T350" s="69"/>
      <c r="U350" s="69"/>
    </row>
    <row r="351" spans="1:21" x14ac:dyDescent="0.2">
      <c r="A351" s="54" t="s">
        <v>578</v>
      </c>
      <c r="B351" s="54" t="s">
        <v>579</v>
      </c>
      <c r="C351" s="54"/>
      <c r="D351" s="55"/>
      <c r="E351" s="63"/>
      <c r="F351" s="63"/>
      <c r="G351" s="54"/>
      <c r="H351" s="54"/>
      <c r="I351" s="54"/>
      <c r="J351" s="56">
        <f>SUM(J352:J353)</f>
        <v>47984.800000000003</v>
      </c>
      <c r="K351" s="61"/>
      <c r="L351" s="143"/>
      <c r="M351" s="145"/>
      <c r="N351" s="61"/>
      <c r="O351" s="61"/>
      <c r="P351" s="61"/>
      <c r="Q351" s="61"/>
      <c r="R351" s="61"/>
      <c r="S351" s="61"/>
      <c r="T351" s="61"/>
      <c r="U351" s="61"/>
    </row>
    <row r="352" spans="1:21" s="51" customFormat="1" ht="25.5" x14ac:dyDescent="0.2">
      <c r="A352" s="57" t="s">
        <v>580</v>
      </c>
      <c r="B352" s="57" t="s">
        <v>581</v>
      </c>
      <c r="C352" s="58" t="s">
        <v>699</v>
      </c>
      <c r="D352" s="59">
        <v>1622.81</v>
      </c>
      <c r="E352" s="62">
        <v>15.2</v>
      </c>
      <c r="F352" s="62">
        <v>13.28</v>
      </c>
      <c r="G352" s="60">
        <f t="shared" si="44"/>
        <v>28.479999999999997</v>
      </c>
      <c r="H352" s="60">
        <f>TRUNC(D352 * E352, 2)</f>
        <v>24666.71</v>
      </c>
      <c r="I352" s="60">
        <f>J352 - H352</f>
        <v>21550.910000000003</v>
      </c>
      <c r="J352" s="60">
        <f>TRUNC(D352 * G352, 2)</f>
        <v>46217.62</v>
      </c>
      <c r="K352" s="69"/>
      <c r="L352" s="142"/>
      <c r="M352" s="144"/>
      <c r="N352" s="69"/>
      <c r="O352" s="69"/>
      <c r="P352" s="69"/>
      <c r="Q352" s="69"/>
      <c r="R352" s="69"/>
      <c r="S352" s="69"/>
      <c r="T352" s="69"/>
      <c r="U352" s="69"/>
    </row>
    <row r="353" spans="1:21" s="51" customFormat="1" ht="25.5" x14ac:dyDescent="0.2">
      <c r="A353" s="57" t="s">
        <v>582</v>
      </c>
      <c r="B353" s="57" t="s">
        <v>581</v>
      </c>
      <c r="C353" s="58" t="s">
        <v>699</v>
      </c>
      <c r="D353" s="59">
        <v>62.05</v>
      </c>
      <c r="E353" s="62">
        <v>15.2</v>
      </c>
      <c r="F353" s="62">
        <v>13.28</v>
      </c>
      <c r="G353" s="60">
        <f t="shared" si="44"/>
        <v>28.479999999999997</v>
      </c>
      <c r="H353" s="60">
        <f>TRUNC(D353 * E353, 2)</f>
        <v>943.16</v>
      </c>
      <c r="I353" s="60">
        <f>J353 - H353</f>
        <v>824.0200000000001</v>
      </c>
      <c r="J353" s="60">
        <f>TRUNC(D353 * G353, 2)</f>
        <v>1767.18</v>
      </c>
      <c r="K353" s="69"/>
      <c r="L353" s="142"/>
      <c r="M353" s="144"/>
      <c r="N353" s="69"/>
      <c r="O353" s="69"/>
      <c r="P353" s="69"/>
      <c r="Q353" s="69"/>
      <c r="R353" s="69"/>
      <c r="S353" s="69"/>
      <c r="T353" s="69"/>
      <c r="U353" s="69"/>
    </row>
    <row r="354" spans="1:21" x14ac:dyDescent="0.2">
      <c r="A354" s="54" t="s">
        <v>583</v>
      </c>
      <c r="B354" s="54" t="s">
        <v>584</v>
      </c>
      <c r="C354" s="54"/>
      <c r="D354" s="55"/>
      <c r="E354" s="63"/>
      <c r="F354" s="63"/>
      <c r="G354" s="54"/>
      <c r="H354" s="54"/>
      <c r="I354" s="54"/>
      <c r="J354" s="56">
        <f>J355+J360+J363</f>
        <v>75518.8</v>
      </c>
      <c r="K354" s="61"/>
      <c r="L354" s="143"/>
      <c r="M354" s="145"/>
      <c r="N354" s="61"/>
      <c r="O354" s="61"/>
      <c r="P354" s="61"/>
      <c r="Q354" s="61"/>
      <c r="R354" s="61"/>
      <c r="S354" s="61"/>
      <c r="T354" s="61"/>
      <c r="U354" s="61"/>
    </row>
    <row r="355" spans="1:21" x14ac:dyDescent="0.2">
      <c r="A355" s="54" t="s">
        <v>585</v>
      </c>
      <c r="B355" s="54" t="s">
        <v>586</v>
      </c>
      <c r="C355" s="54"/>
      <c r="D355" s="55"/>
      <c r="E355" s="63"/>
      <c r="F355" s="63"/>
      <c r="G355" s="54"/>
      <c r="H355" s="54"/>
      <c r="I355" s="54"/>
      <c r="J355" s="56">
        <f>SUM(J356:J359)</f>
        <v>70368</v>
      </c>
      <c r="K355" s="61"/>
      <c r="L355" s="143"/>
      <c r="M355" s="145"/>
      <c r="N355" s="61"/>
      <c r="O355" s="61"/>
      <c r="P355" s="61"/>
      <c r="Q355" s="61"/>
      <c r="R355" s="61"/>
      <c r="S355" s="61"/>
      <c r="T355" s="61"/>
      <c r="U355" s="61"/>
    </row>
    <row r="356" spans="1:21" s="51" customFormat="1" ht="51" x14ac:dyDescent="0.2">
      <c r="A356" s="57" t="s">
        <v>587</v>
      </c>
      <c r="B356" s="57" t="s">
        <v>588</v>
      </c>
      <c r="C356" s="58" t="s">
        <v>21</v>
      </c>
      <c r="D356" s="59">
        <v>1</v>
      </c>
      <c r="E356" s="62">
        <v>0</v>
      </c>
      <c r="F356" s="62">
        <v>20978.65</v>
      </c>
      <c r="G356" s="60" t="str">
        <f>E356+F356 &amp;CHAR(10)&amp; "(16.88%)"</f>
        <v>20978,65
(16.88%)</v>
      </c>
      <c r="H356" s="60">
        <f>TRUNC(D356*E356,2)</f>
        <v>0</v>
      </c>
      <c r="I356" s="60">
        <f>TRUNC(D356*F356,2)</f>
        <v>20978.65</v>
      </c>
      <c r="J356" s="60">
        <f>H356+I356</f>
        <v>20978.65</v>
      </c>
      <c r="K356" s="69"/>
      <c r="L356" s="142"/>
      <c r="M356" s="144"/>
      <c r="N356" s="69"/>
      <c r="O356" s="69"/>
      <c r="P356" s="69"/>
      <c r="Q356" s="69"/>
      <c r="R356" s="69"/>
      <c r="S356" s="69"/>
      <c r="T356" s="69"/>
      <c r="U356" s="69"/>
    </row>
    <row r="357" spans="1:21" s="51" customFormat="1" ht="51" x14ac:dyDescent="0.2">
      <c r="A357" s="57" t="s">
        <v>589</v>
      </c>
      <c r="B357" s="57" t="s">
        <v>590</v>
      </c>
      <c r="C357" s="58" t="s">
        <v>21</v>
      </c>
      <c r="D357" s="59">
        <v>2</v>
      </c>
      <c r="E357" s="62">
        <v>0</v>
      </c>
      <c r="F357" s="62">
        <v>15440.47</v>
      </c>
      <c r="G357" s="60" t="str">
        <f t="shared" ref="G357:G362" si="51">E357+F357 &amp;CHAR(10)&amp; "(16.88%)"</f>
        <v>15440,47
(16.88%)</v>
      </c>
      <c r="H357" s="60">
        <f t="shared" ref="H357:H362" si="52">TRUNC(D357*E357,2)</f>
        <v>0</v>
      </c>
      <c r="I357" s="60">
        <f t="shared" ref="I357:I362" si="53">TRUNC(D357*F357,2)</f>
        <v>30880.94</v>
      </c>
      <c r="J357" s="60">
        <f t="shared" ref="J357:J362" si="54">H357+I357</f>
        <v>30880.94</v>
      </c>
      <c r="K357" s="69"/>
      <c r="L357" s="142"/>
      <c r="M357" s="144"/>
      <c r="N357" s="69"/>
      <c r="O357" s="69"/>
      <c r="P357" s="69"/>
      <c r="Q357" s="69"/>
      <c r="R357" s="69"/>
      <c r="S357" s="69"/>
      <c r="T357" s="69"/>
      <c r="U357" s="69"/>
    </row>
    <row r="358" spans="1:21" s="51" customFormat="1" ht="51" x14ac:dyDescent="0.2">
      <c r="A358" s="57" t="s">
        <v>591</v>
      </c>
      <c r="B358" s="57" t="s">
        <v>592</v>
      </c>
      <c r="C358" s="58" t="s">
        <v>21</v>
      </c>
      <c r="D358" s="59">
        <v>2</v>
      </c>
      <c r="E358" s="62">
        <v>0</v>
      </c>
      <c r="F358" s="62">
        <v>6757.69</v>
      </c>
      <c r="G358" s="60" t="str">
        <f t="shared" si="51"/>
        <v>6757,69
(16.88%)</v>
      </c>
      <c r="H358" s="60">
        <f t="shared" si="52"/>
        <v>0</v>
      </c>
      <c r="I358" s="60">
        <f t="shared" si="53"/>
        <v>13515.38</v>
      </c>
      <c r="J358" s="60">
        <f t="shared" si="54"/>
        <v>13515.38</v>
      </c>
      <c r="K358" s="69"/>
      <c r="L358" s="69"/>
      <c r="M358" s="72"/>
      <c r="N358" s="69"/>
      <c r="O358" s="69"/>
      <c r="P358" s="69"/>
      <c r="Q358" s="69"/>
      <c r="R358" s="69"/>
      <c r="S358" s="69"/>
      <c r="T358" s="69"/>
      <c r="U358" s="69"/>
    </row>
    <row r="359" spans="1:21" s="51" customFormat="1" ht="51" x14ac:dyDescent="0.2">
      <c r="A359" s="57" t="s">
        <v>593</v>
      </c>
      <c r="B359" s="57" t="s">
        <v>594</v>
      </c>
      <c r="C359" s="58" t="s">
        <v>21</v>
      </c>
      <c r="D359" s="59">
        <v>1</v>
      </c>
      <c r="E359" s="62">
        <v>0</v>
      </c>
      <c r="F359" s="62">
        <v>4993.03</v>
      </c>
      <c r="G359" s="60" t="str">
        <f t="shared" si="51"/>
        <v>4993,03
(16.88%)</v>
      </c>
      <c r="H359" s="60">
        <f t="shared" si="52"/>
        <v>0</v>
      </c>
      <c r="I359" s="60">
        <f t="shared" si="53"/>
        <v>4993.03</v>
      </c>
      <c r="J359" s="60">
        <f t="shared" si="54"/>
        <v>4993.03</v>
      </c>
      <c r="K359" s="69"/>
      <c r="L359" s="143"/>
      <c r="M359" s="145"/>
      <c r="N359" s="69"/>
      <c r="O359" s="69"/>
      <c r="P359" s="69"/>
      <c r="Q359" s="69"/>
      <c r="R359" s="69"/>
      <c r="S359" s="69"/>
      <c r="T359" s="69"/>
      <c r="U359" s="69"/>
    </row>
    <row r="360" spans="1:21" x14ac:dyDescent="0.2">
      <c r="A360" s="54" t="s">
        <v>595</v>
      </c>
      <c r="B360" s="54" t="s">
        <v>596</v>
      </c>
      <c r="C360" s="54"/>
      <c r="D360" s="55"/>
      <c r="E360" s="63"/>
      <c r="F360" s="63"/>
      <c r="G360" s="54"/>
      <c r="H360" s="54"/>
      <c r="I360" s="54"/>
      <c r="J360" s="56">
        <f>SUM(J361:J362)</f>
        <v>1557.52</v>
      </c>
      <c r="K360" s="61"/>
      <c r="L360" s="143"/>
      <c r="M360" s="145"/>
      <c r="N360" s="61"/>
      <c r="O360" s="61"/>
      <c r="P360" s="61"/>
      <c r="Q360" s="61"/>
      <c r="R360" s="61"/>
      <c r="S360" s="61"/>
      <c r="T360" s="61"/>
      <c r="U360" s="61"/>
    </row>
    <row r="361" spans="1:21" s="51" customFormat="1" ht="38.25" x14ac:dyDescent="0.2">
      <c r="A361" s="57" t="s">
        <v>597</v>
      </c>
      <c r="B361" s="57" t="s">
        <v>910</v>
      </c>
      <c r="C361" s="58" t="s">
        <v>34</v>
      </c>
      <c r="D361" s="59">
        <v>18</v>
      </c>
      <c r="E361" s="62">
        <v>1.98</v>
      </c>
      <c r="F361" s="62">
        <v>62.88</v>
      </c>
      <c r="G361" s="60" t="str">
        <f t="shared" si="51"/>
        <v>64,86
(16.88%)</v>
      </c>
      <c r="H361" s="60">
        <f t="shared" si="52"/>
        <v>35.64</v>
      </c>
      <c r="I361" s="60">
        <f t="shared" si="53"/>
        <v>1131.8399999999999</v>
      </c>
      <c r="J361" s="60">
        <f t="shared" si="54"/>
        <v>1167.48</v>
      </c>
      <c r="K361" s="69"/>
      <c r="L361" s="142"/>
      <c r="M361" s="144"/>
      <c r="N361" s="69"/>
      <c r="O361" s="69"/>
      <c r="P361" s="69"/>
      <c r="Q361" s="69"/>
      <c r="R361" s="69"/>
      <c r="S361" s="69"/>
      <c r="T361" s="69"/>
      <c r="U361" s="69"/>
    </row>
    <row r="362" spans="1:21" s="51" customFormat="1" ht="38.25" x14ac:dyDescent="0.2">
      <c r="A362" s="57" t="s">
        <v>598</v>
      </c>
      <c r="B362" s="57" t="s">
        <v>911</v>
      </c>
      <c r="C362" s="58" t="s">
        <v>34</v>
      </c>
      <c r="D362" s="59">
        <v>4</v>
      </c>
      <c r="E362" s="62">
        <v>2.23</v>
      </c>
      <c r="F362" s="62">
        <v>95.28</v>
      </c>
      <c r="G362" s="60" t="str">
        <f t="shared" si="51"/>
        <v>97,51
(16.88%)</v>
      </c>
      <c r="H362" s="60">
        <f t="shared" si="52"/>
        <v>8.92</v>
      </c>
      <c r="I362" s="60">
        <f t="shared" si="53"/>
        <v>381.12</v>
      </c>
      <c r="J362" s="60">
        <f t="shared" si="54"/>
        <v>390.04</v>
      </c>
      <c r="K362" s="69"/>
      <c r="L362" s="142"/>
      <c r="M362" s="144"/>
      <c r="N362" s="69"/>
      <c r="O362" s="69"/>
      <c r="P362" s="69"/>
      <c r="Q362" s="69"/>
      <c r="R362" s="69"/>
      <c r="S362" s="69"/>
      <c r="T362" s="69"/>
      <c r="U362" s="69"/>
    </row>
    <row r="363" spans="1:21" x14ac:dyDescent="0.2">
      <c r="A363" s="54" t="s">
        <v>599</v>
      </c>
      <c r="B363" s="54" t="s">
        <v>600</v>
      </c>
      <c r="C363" s="54"/>
      <c r="D363" s="55"/>
      <c r="E363" s="63"/>
      <c r="F363" s="63"/>
      <c r="G363" s="54"/>
      <c r="H363" s="54"/>
      <c r="I363" s="54"/>
      <c r="J363" s="56">
        <f>SUM(J364:J365)</f>
        <v>3593.2799999999997</v>
      </c>
      <c r="K363" s="61"/>
      <c r="L363" s="61"/>
      <c r="M363" s="68"/>
      <c r="N363" s="61"/>
      <c r="O363" s="61"/>
      <c r="P363" s="61"/>
      <c r="Q363" s="61"/>
      <c r="R363" s="61"/>
      <c r="S363" s="61"/>
      <c r="T363" s="61"/>
      <c r="U363" s="61"/>
    </row>
    <row r="364" spans="1:21" s="51" customFormat="1" ht="25.5" x14ac:dyDescent="0.2">
      <c r="A364" s="57" t="s">
        <v>601</v>
      </c>
      <c r="B364" s="57" t="s">
        <v>912</v>
      </c>
      <c r="C364" s="58" t="s">
        <v>34</v>
      </c>
      <c r="D364" s="59">
        <v>32</v>
      </c>
      <c r="E364" s="62">
        <v>9.5299999999999994</v>
      </c>
      <c r="F364" s="62">
        <v>10.16</v>
      </c>
      <c r="G364" s="60">
        <f>E364+F364</f>
        <v>19.689999999999998</v>
      </c>
      <c r="H364" s="60">
        <f>TRUNC(D364 * E364, 2)</f>
        <v>304.95999999999998</v>
      </c>
      <c r="I364" s="60">
        <f>J364 - H364</f>
        <v>325.12000000000006</v>
      </c>
      <c r="J364" s="60">
        <f>TRUNC(D364 * G364, 2)</f>
        <v>630.08000000000004</v>
      </c>
      <c r="K364" s="69"/>
      <c r="L364" s="69"/>
      <c r="M364" s="70"/>
      <c r="N364" s="69"/>
      <c r="O364" s="69"/>
      <c r="P364" s="69"/>
      <c r="Q364" s="69"/>
      <c r="R364" s="69"/>
      <c r="S364" s="69"/>
      <c r="T364" s="69"/>
      <c r="U364" s="69"/>
    </row>
    <row r="365" spans="1:21" s="51" customFormat="1" ht="38.25" x14ac:dyDescent="0.2">
      <c r="A365" s="57" t="s">
        <v>602</v>
      </c>
      <c r="B365" s="57" t="s">
        <v>603</v>
      </c>
      <c r="C365" s="58" t="s">
        <v>34</v>
      </c>
      <c r="D365" s="59">
        <v>32</v>
      </c>
      <c r="E365" s="62">
        <v>19.84</v>
      </c>
      <c r="F365" s="62">
        <v>72.760000000000005</v>
      </c>
      <c r="G365" s="60">
        <f>E365+F365</f>
        <v>92.600000000000009</v>
      </c>
      <c r="H365" s="60">
        <f>TRUNC(D365 * E365, 2)</f>
        <v>634.88</v>
      </c>
      <c r="I365" s="60">
        <f>J365 - H365</f>
        <v>2328.3199999999997</v>
      </c>
      <c r="J365" s="60">
        <f>TRUNC(D365 * G365, 2)</f>
        <v>2963.2</v>
      </c>
      <c r="K365" s="69"/>
      <c r="L365" s="69"/>
      <c r="M365" s="70"/>
      <c r="N365" s="69"/>
      <c r="O365" s="69"/>
      <c r="P365" s="69"/>
      <c r="Q365" s="69"/>
      <c r="R365" s="69"/>
      <c r="S365" s="69"/>
      <c r="T365" s="69"/>
      <c r="U365" s="69"/>
    </row>
    <row r="366" spans="1:21" x14ac:dyDescent="0.2">
      <c r="A366" s="54" t="s">
        <v>604</v>
      </c>
      <c r="B366" s="54" t="s">
        <v>605</v>
      </c>
      <c r="C366" s="54"/>
      <c r="D366" s="55"/>
      <c r="E366" s="63"/>
      <c r="F366" s="63"/>
      <c r="G366" s="54"/>
      <c r="H366" s="54"/>
      <c r="I366" s="54"/>
      <c r="J366" s="56">
        <f>J367</f>
        <v>298.44</v>
      </c>
      <c r="K366" s="61"/>
      <c r="L366" s="61"/>
      <c r="M366" s="68"/>
      <c r="N366" s="61"/>
      <c r="O366" s="61"/>
      <c r="P366" s="61"/>
      <c r="Q366" s="61"/>
      <c r="R366" s="61"/>
      <c r="S366" s="61"/>
      <c r="T366" s="61"/>
      <c r="U366" s="61"/>
    </row>
    <row r="367" spans="1:21" s="51" customFormat="1" ht="25.5" x14ac:dyDescent="0.2">
      <c r="A367" s="57" t="s">
        <v>606</v>
      </c>
      <c r="B367" s="57" t="s">
        <v>913</v>
      </c>
      <c r="C367" s="58" t="s">
        <v>34</v>
      </c>
      <c r="D367" s="59">
        <v>9</v>
      </c>
      <c r="E367" s="62">
        <v>1.79</v>
      </c>
      <c r="F367" s="62">
        <v>31.37</v>
      </c>
      <c r="G367" s="60">
        <f>E367+F367</f>
        <v>33.160000000000004</v>
      </c>
      <c r="H367" s="60">
        <f>TRUNC(D367 * E367, 2)</f>
        <v>16.11</v>
      </c>
      <c r="I367" s="60">
        <f>J367 - H367</f>
        <v>282.33</v>
      </c>
      <c r="J367" s="60">
        <f>TRUNC(D367 * G367, 2)</f>
        <v>298.44</v>
      </c>
      <c r="K367" s="69"/>
      <c r="L367" s="69"/>
      <c r="M367" s="70"/>
      <c r="N367" s="69"/>
      <c r="O367" s="69"/>
      <c r="P367" s="69"/>
      <c r="Q367" s="69"/>
      <c r="R367" s="69"/>
      <c r="S367" s="69"/>
      <c r="T367" s="69"/>
      <c r="U367" s="69"/>
    </row>
    <row r="368" spans="1:21" x14ac:dyDescent="0.2">
      <c r="A368" s="54" t="s">
        <v>607</v>
      </c>
      <c r="B368" s="54" t="s">
        <v>608</v>
      </c>
      <c r="C368" s="54"/>
      <c r="D368" s="55"/>
      <c r="E368" s="63"/>
      <c r="F368" s="63"/>
      <c r="G368" s="54"/>
      <c r="H368" s="54"/>
      <c r="I368" s="54"/>
      <c r="J368" s="56">
        <f>SUM(J369:J371)</f>
        <v>6269.0499999999993</v>
      </c>
      <c r="K368" s="61"/>
      <c r="L368" s="61"/>
      <c r="M368" s="68"/>
      <c r="N368" s="61"/>
      <c r="O368" s="61"/>
      <c r="P368" s="61"/>
      <c r="Q368" s="61"/>
      <c r="R368" s="61"/>
      <c r="S368" s="61"/>
      <c r="T368" s="61"/>
      <c r="U368" s="61"/>
    </row>
    <row r="369" spans="1:21" s="51" customFormat="1" ht="25.5" x14ac:dyDescent="0.2">
      <c r="A369" s="57" t="s">
        <v>609</v>
      </c>
      <c r="B369" s="57" t="s">
        <v>610</v>
      </c>
      <c r="C369" s="58" t="s">
        <v>705</v>
      </c>
      <c r="D369" s="59">
        <v>15</v>
      </c>
      <c r="E369" s="62">
        <v>16.2</v>
      </c>
      <c r="F369" s="62">
        <v>257.87</v>
      </c>
      <c r="G369" s="60">
        <f>E369+F369</f>
        <v>274.07</v>
      </c>
      <c r="H369" s="60">
        <f>TRUNC(D369 * E369, 2)</f>
        <v>243</v>
      </c>
      <c r="I369" s="60">
        <f>J369 - H369</f>
        <v>3868.05</v>
      </c>
      <c r="J369" s="60">
        <f>TRUNC(D369 * G369, 2)</f>
        <v>4111.05</v>
      </c>
      <c r="K369" s="69"/>
      <c r="L369" s="69"/>
      <c r="M369" s="70"/>
      <c r="N369" s="69"/>
      <c r="O369" s="69"/>
      <c r="P369" s="69"/>
      <c r="Q369" s="69"/>
      <c r="R369" s="69"/>
      <c r="S369" s="69"/>
      <c r="T369" s="69"/>
      <c r="U369" s="69"/>
    </row>
    <row r="370" spans="1:21" s="51" customFormat="1" ht="25.5" x14ac:dyDescent="0.2">
      <c r="A370" s="57" t="s">
        <v>611</v>
      </c>
      <c r="B370" s="57" t="s">
        <v>914</v>
      </c>
      <c r="C370" s="58" t="s">
        <v>21</v>
      </c>
      <c r="D370" s="59">
        <v>12</v>
      </c>
      <c r="E370" s="62">
        <v>5.27</v>
      </c>
      <c r="F370" s="62">
        <v>25.43</v>
      </c>
      <c r="G370" s="60">
        <f>E370+F370</f>
        <v>30.7</v>
      </c>
      <c r="H370" s="60">
        <f>TRUNC(D370 * E370, 2)</f>
        <v>63.24</v>
      </c>
      <c r="I370" s="60">
        <f>J370 - H370</f>
        <v>305.15999999999997</v>
      </c>
      <c r="J370" s="60">
        <f>TRUNC(D370 * G370, 2)</f>
        <v>368.4</v>
      </c>
      <c r="K370" s="69"/>
      <c r="L370" s="69"/>
      <c r="M370" s="70"/>
      <c r="N370" s="69"/>
      <c r="O370" s="69"/>
      <c r="P370" s="69"/>
      <c r="Q370" s="69"/>
      <c r="R370" s="69"/>
      <c r="S370" s="69"/>
      <c r="T370" s="69"/>
      <c r="U370" s="69"/>
    </row>
    <row r="371" spans="1:21" s="51" customFormat="1" ht="63.75" x14ac:dyDescent="0.2">
      <c r="A371" s="57" t="s">
        <v>612</v>
      </c>
      <c r="B371" s="57" t="s">
        <v>613</v>
      </c>
      <c r="C371" s="58" t="s">
        <v>21</v>
      </c>
      <c r="D371" s="59">
        <v>40</v>
      </c>
      <c r="E371" s="62">
        <v>4.55</v>
      </c>
      <c r="F371" s="62">
        <v>40.19</v>
      </c>
      <c r="G371" s="60">
        <f>E371+F371</f>
        <v>44.739999999999995</v>
      </c>
      <c r="H371" s="60">
        <f>TRUNC(D371 * E371, 2)</f>
        <v>182</v>
      </c>
      <c r="I371" s="60">
        <f>J371 - H371</f>
        <v>1607.6</v>
      </c>
      <c r="J371" s="60">
        <f>TRUNC(D371 * G371, 2)</f>
        <v>1789.6</v>
      </c>
      <c r="K371" s="69"/>
      <c r="L371" s="69"/>
      <c r="M371" s="70"/>
      <c r="N371" s="69"/>
      <c r="O371" s="69"/>
      <c r="P371" s="69"/>
      <c r="Q371" s="69"/>
      <c r="R371" s="69"/>
      <c r="S371" s="69"/>
      <c r="T371" s="69"/>
      <c r="U371" s="69"/>
    </row>
    <row r="372" spans="1:21" x14ac:dyDescent="0.2">
      <c r="A372" s="54" t="s">
        <v>614</v>
      </c>
      <c r="B372" s="54" t="s">
        <v>720</v>
      </c>
      <c r="C372" s="54"/>
      <c r="D372" s="55"/>
      <c r="E372" s="63"/>
      <c r="F372" s="63"/>
      <c r="G372" s="54"/>
      <c r="H372" s="54"/>
      <c r="I372" s="54"/>
      <c r="J372" s="56">
        <f>J373+J378+J394+J399+J409+J421+J432+J441+J450+J453</f>
        <v>50129.68</v>
      </c>
      <c r="K372" s="61"/>
      <c r="L372" s="61"/>
      <c r="M372" s="68"/>
      <c r="N372" s="61"/>
      <c r="O372" s="61"/>
      <c r="P372" s="61"/>
      <c r="Q372" s="61"/>
      <c r="R372" s="61"/>
      <c r="S372" s="61"/>
      <c r="T372" s="61"/>
      <c r="U372" s="61"/>
    </row>
    <row r="373" spans="1:21" x14ac:dyDescent="0.2">
      <c r="A373" s="54" t="s">
        <v>616</v>
      </c>
      <c r="B373" s="54" t="s">
        <v>721</v>
      </c>
      <c r="C373" s="54"/>
      <c r="D373" s="55"/>
      <c r="E373" s="63"/>
      <c r="F373" s="63"/>
      <c r="G373" s="54"/>
      <c r="H373" s="54"/>
      <c r="I373" s="54"/>
      <c r="J373" s="56">
        <f>SUM(J374:J377)</f>
        <v>901.95999999999992</v>
      </c>
      <c r="K373" s="61"/>
      <c r="L373" s="61"/>
      <c r="M373" s="71"/>
      <c r="N373" s="61"/>
      <c r="O373" s="61"/>
      <c r="P373" s="61"/>
      <c r="Q373" s="61"/>
      <c r="R373" s="61"/>
      <c r="S373" s="61"/>
      <c r="T373" s="61"/>
      <c r="U373" s="61"/>
    </row>
    <row r="374" spans="1:21" s="51" customFormat="1" ht="25.5" x14ac:dyDescent="0.2">
      <c r="A374" s="57" t="s">
        <v>722</v>
      </c>
      <c r="B374" s="57" t="s">
        <v>915</v>
      </c>
      <c r="C374" s="58" t="s">
        <v>701</v>
      </c>
      <c r="D374" s="59">
        <v>0.52</v>
      </c>
      <c r="E374" s="62">
        <v>36.29</v>
      </c>
      <c r="F374" s="62">
        <v>18.78</v>
      </c>
      <c r="G374" s="60">
        <f>E374+F374</f>
        <v>55.07</v>
      </c>
      <c r="H374" s="60">
        <f>TRUNC(D374 * E374, 2)</f>
        <v>18.87</v>
      </c>
      <c r="I374" s="60">
        <f>J374 - H374</f>
        <v>9.759999999999998</v>
      </c>
      <c r="J374" s="60">
        <f>TRUNC(D374 * G374, 2)</f>
        <v>28.63</v>
      </c>
      <c r="K374" s="69"/>
      <c r="L374" s="69"/>
      <c r="M374" s="70"/>
      <c r="N374" s="69"/>
      <c r="O374" s="69"/>
      <c r="P374" s="69"/>
      <c r="Q374" s="69"/>
      <c r="R374" s="69"/>
      <c r="S374" s="69"/>
      <c r="T374" s="69"/>
      <c r="U374" s="69"/>
    </row>
    <row r="375" spans="1:21" s="51" customFormat="1" ht="25.5" x14ac:dyDescent="0.2">
      <c r="A375" s="57" t="s">
        <v>723</v>
      </c>
      <c r="B375" s="57" t="s">
        <v>38</v>
      </c>
      <c r="C375" s="58" t="s">
        <v>701</v>
      </c>
      <c r="D375" s="59">
        <v>2.66</v>
      </c>
      <c r="E375" s="62">
        <v>163.77000000000001</v>
      </c>
      <c r="F375" s="62">
        <v>0.06</v>
      </c>
      <c r="G375" s="60">
        <f>E375+F375</f>
        <v>163.83000000000001</v>
      </c>
      <c r="H375" s="60">
        <f>TRUNC(D375 * E375, 2)</f>
        <v>435.62</v>
      </c>
      <c r="I375" s="60">
        <f>J375 - H375</f>
        <v>0.15999999999996817</v>
      </c>
      <c r="J375" s="60">
        <f>TRUNC(D375 * G375, 2)</f>
        <v>435.78</v>
      </c>
      <c r="K375" s="69"/>
      <c r="L375" s="69"/>
      <c r="M375" s="70"/>
      <c r="N375" s="69"/>
      <c r="O375" s="69"/>
      <c r="P375" s="69"/>
      <c r="Q375" s="69"/>
      <c r="R375" s="69"/>
      <c r="S375" s="69"/>
      <c r="T375" s="69"/>
      <c r="U375" s="69"/>
    </row>
    <row r="376" spans="1:21" s="51" customFormat="1" ht="25.5" x14ac:dyDescent="0.2">
      <c r="A376" s="57" t="s">
        <v>724</v>
      </c>
      <c r="B376" s="57" t="s">
        <v>916</v>
      </c>
      <c r="C376" s="58" t="s">
        <v>701</v>
      </c>
      <c r="D376" s="59">
        <v>2.2200000000000002</v>
      </c>
      <c r="E376" s="62">
        <v>88.69</v>
      </c>
      <c r="F376" s="62">
        <v>41.44</v>
      </c>
      <c r="G376" s="60">
        <f>E376+F376</f>
        <v>130.13</v>
      </c>
      <c r="H376" s="60">
        <f>TRUNC(D376 * E376, 2)</f>
        <v>196.89</v>
      </c>
      <c r="I376" s="60">
        <f>J376 - H376</f>
        <v>91.990000000000009</v>
      </c>
      <c r="J376" s="60">
        <f>TRUNC(D376 * G376, 2)</f>
        <v>288.88</v>
      </c>
      <c r="K376" s="69"/>
      <c r="L376" s="69"/>
      <c r="M376" s="70"/>
      <c r="N376" s="69"/>
      <c r="O376" s="69"/>
      <c r="P376" s="69"/>
      <c r="Q376" s="69"/>
      <c r="R376" s="69"/>
      <c r="S376" s="69"/>
      <c r="T376" s="69"/>
      <c r="U376" s="69"/>
    </row>
    <row r="377" spans="1:21" s="51" customFormat="1" ht="25.5" x14ac:dyDescent="0.2">
      <c r="A377" s="57" t="s">
        <v>725</v>
      </c>
      <c r="B377" s="57" t="s">
        <v>917</v>
      </c>
      <c r="C377" s="58" t="s">
        <v>701</v>
      </c>
      <c r="D377" s="59">
        <v>1.21</v>
      </c>
      <c r="E377" s="62">
        <v>18.170000000000002</v>
      </c>
      <c r="F377" s="62">
        <v>104.7</v>
      </c>
      <c r="G377" s="60">
        <f>E377+F377</f>
        <v>122.87</v>
      </c>
      <c r="H377" s="60">
        <f>TRUNC(D377 * E377, 2)</f>
        <v>21.98</v>
      </c>
      <c r="I377" s="60">
        <f>J377 - H377</f>
        <v>126.68999999999998</v>
      </c>
      <c r="J377" s="60">
        <f>TRUNC(D377 * G377, 2)</f>
        <v>148.66999999999999</v>
      </c>
      <c r="K377" s="69"/>
      <c r="L377" s="69"/>
      <c r="M377" s="70"/>
      <c r="N377" s="69"/>
      <c r="O377" s="69"/>
      <c r="P377" s="69"/>
      <c r="Q377" s="69"/>
      <c r="R377" s="69"/>
      <c r="S377" s="69"/>
      <c r="T377" s="69"/>
      <c r="U377" s="69"/>
    </row>
    <row r="378" spans="1:21" x14ac:dyDescent="0.2">
      <c r="A378" s="54" t="s">
        <v>618</v>
      </c>
      <c r="B378" s="54" t="s">
        <v>726</v>
      </c>
      <c r="C378" s="54"/>
      <c r="D378" s="55"/>
      <c r="E378" s="63"/>
      <c r="F378" s="63"/>
      <c r="G378" s="54"/>
      <c r="H378" s="54"/>
      <c r="I378" s="54"/>
      <c r="J378" s="56">
        <f>SUM(J379:J393)</f>
        <v>10922.35</v>
      </c>
      <c r="K378" s="61"/>
      <c r="L378" s="61"/>
      <c r="M378" s="71"/>
      <c r="N378" s="61"/>
      <c r="O378" s="61"/>
      <c r="P378" s="61"/>
      <c r="Q378" s="61"/>
      <c r="R378" s="61"/>
      <c r="S378" s="61"/>
      <c r="T378" s="61"/>
      <c r="U378" s="61"/>
    </row>
    <row r="379" spans="1:21" s="51" customFormat="1" ht="25.5" x14ac:dyDescent="0.2">
      <c r="A379" s="57" t="s">
        <v>727</v>
      </c>
      <c r="B379" s="57" t="s">
        <v>918</v>
      </c>
      <c r="C379" s="58" t="s">
        <v>34</v>
      </c>
      <c r="D379" s="59">
        <v>12</v>
      </c>
      <c r="E379" s="62">
        <v>52.56</v>
      </c>
      <c r="F379" s="62">
        <v>120.65</v>
      </c>
      <c r="G379" s="60">
        <f t="shared" ref="G379:G393" si="55">E379+F379</f>
        <v>173.21</v>
      </c>
      <c r="H379" s="60">
        <f t="shared" ref="H379:H393" si="56">TRUNC(D379 * E379, 2)</f>
        <v>630.72</v>
      </c>
      <c r="I379" s="60">
        <f t="shared" ref="I379:I393" si="57">J379 - H379</f>
        <v>1447.8</v>
      </c>
      <c r="J379" s="60">
        <f t="shared" ref="J379:J393" si="58">TRUNC(D379 * G379, 2)</f>
        <v>2078.52</v>
      </c>
      <c r="K379" s="69"/>
      <c r="L379" s="69"/>
      <c r="M379" s="72"/>
      <c r="N379" s="69"/>
      <c r="O379" s="69"/>
      <c r="P379" s="69"/>
      <c r="Q379" s="69"/>
      <c r="R379" s="69"/>
      <c r="S379" s="69"/>
      <c r="T379" s="69"/>
      <c r="U379" s="69"/>
    </row>
    <row r="380" spans="1:21" s="51" customFormat="1" ht="38.25" x14ac:dyDescent="0.2">
      <c r="A380" s="57" t="s">
        <v>728</v>
      </c>
      <c r="B380" s="57" t="s">
        <v>919</v>
      </c>
      <c r="C380" s="58" t="s">
        <v>701</v>
      </c>
      <c r="D380" s="59">
        <v>0.24</v>
      </c>
      <c r="E380" s="62">
        <v>55.2</v>
      </c>
      <c r="F380" s="62">
        <v>437.08</v>
      </c>
      <c r="G380" s="60">
        <f t="shared" si="55"/>
        <v>492.28</v>
      </c>
      <c r="H380" s="60">
        <f t="shared" si="56"/>
        <v>13.24</v>
      </c>
      <c r="I380" s="60">
        <f t="shared" si="57"/>
        <v>104.9</v>
      </c>
      <c r="J380" s="60">
        <f t="shared" si="58"/>
        <v>118.14</v>
      </c>
      <c r="K380" s="69"/>
      <c r="L380" s="69"/>
      <c r="M380" s="73"/>
      <c r="N380" s="69"/>
      <c r="O380" s="69"/>
      <c r="P380" s="69"/>
      <c r="Q380" s="69"/>
      <c r="R380" s="69"/>
      <c r="S380" s="69"/>
      <c r="T380" s="69"/>
      <c r="U380" s="69"/>
    </row>
    <row r="381" spans="1:21" s="51" customFormat="1" ht="25.5" x14ac:dyDescent="0.2">
      <c r="A381" s="57" t="s">
        <v>729</v>
      </c>
      <c r="B381" s="57" t="s">
        <v>923</v>
      </c>
      <c r="C381" s="58" t="s">
        <v>173</v>
      </c>
      <c r="D381" s="59">
        <v>37.6</v>
      </c>
      <c r="E381" s="62">
        <v>3.53</v>
      </c>
      <c r="F381" s="62">
        <v>16.260000000000002</v>
      </c>
      <c r="G381" s="60">
        <f t="shared" si="55"/>
        <v>19.790000000000003</v>
      </c>
      <c r="H381" s="60">
        <f t="shared" si="56"/>
        <v>132.72</v>
      </c>
      <c r="I381" s="60">
        <f t="shared" si="57"/>
        <v>611.38</v>
      </c>
      <c r="J381" s="60">
        <f t="shared" si="58"/>
        <v>744.1</v>
      </c>
      <c r="K381" s="69"/>
      <c r="L381" s="69"/>
      <c r="M381" s="73"/>
      <c r="N381" s="69"/>
      <c r="O381" s="69"/>
      <c r="P381" s="69"/>
      <c r="Q381" s="69"/>
      <c r="R381" s="69"/>
      <c r="S381" s="69"/>
      <c r="T381" s="69"/>
      <c r="U381" s="69"/>
    </row>
    <row r="382" spans="1:21" s="51" customFormat="1" ht="25.5" x14ac:dyDescent="0.2">
      <c r="A382" s="57" t="s">
        <v>730</v>
      </c>
      <c r="B382" s="57" t="s">
        <v>924</v>
      </c>
      <c r="C382" s="58" t="s">
        <v>173</v>
      </c>
      <c r="D382" s="59">
        <v>15.8</v>
      </c>
      <c r="E382" s="62">
        <v>6.72</v>
      </c>
      <c r="F382" s="62">
        <v>15.81</v>
      </c>
      <c r="G382" s="60">
        <f t="shared" si="55"/>
        <v>22.53</v>
      </c>
      <c r="H382" s="60">
        <f t="shared" si="56"/>
        <v>106.17</v>
      </c>
      <c r="I382" s="60">
        <f t="shared" si="57"/>
        <v>249.8</v>
      </c>
      <c r="J382" s="60">
        <f t="shared" si="58"/>
        <v>355.97</v>
      </c>
      <c r="K382" s="69"/>
      <c r="L382" s="69"/>
      <c r="M382" s="73"/>
      <c r="N382" s="69"/>
      <c r="O382" s="69"/>
      <c r="P382" s="69"/>
      <c r="Q382" s="69"/>
      <c r="R382" s="69"/>
      <c r="S382" s="69"/>
      <c r="T382" s="69"/>
      <c r="U382" s="69"/>
    </row>
    <row r="383" spans="1:21" s="51" customFormat="1" ht="38.25" x14ac:dyDescent="0.2">
      <c r="A383" s="57" t="s">
        <v>731</v>
      </c>
      <c r="B383" s="57" t="s">
        <v>925</v>
      </c>
      <c r="C383" s="58" t="s">
        <v>701</v>
      </c>
      <c r="D383" s="59">
        <v>0.64</v>
      </c>
      <c r="E383" s="62">
        <v>54.5</v>
      </c>
      <c r="F383" s="62">
        <v>555.83000000000004</v>
      </c>
      <c r="G383" s="60">
        <f t="shared" si="55"/>
        <v>610.33000000000004</v>
      </c>
      <c r="H383" s="60">
        <f t="shared" si="56"/>
        <v>34.880000000000003</v>
      </c>
      <c r="I383" s="60">
        <f t="shared" si="57"/>
        <v>355.73</v>
      </c>
      <c r="J383" s="60">
        <f t="shared" si="58"/>
        <v>390.61</v>
      </c>
      <c r="K383" s="69"/>
      <c r="L383" s="69"/>
      <c r="M383" s="73"/>
      <c r="N383" s="69"/>
      <c r="O383" s="69"/>
      <c r="P383" s="69"/>
      <c r="Q383" s="69"/>
      <c r="R383" s="69"/>
      <c r="S383" s="69"/>
      <c r="T383" s="69"/>
      <c r="U383" s="69"/>
    </row>
    <row r="384" spans="1:21" s="51" customFormat="1" ht="25.5" x14ac:dyDescent="0.2">
      <c r="A384" s="57" t="s">
        <v>732</v>
      </c>
      <c r="B384" s="57" t="s">
        <v>926</v>
      </c>
      <c r="C384" s="58" t="s">
        <v>173</v>
      </c>
      <c r="D384" s="59">
        <v>50.8</v>
      </c>
      <c r="E384" s="62">
        <v>1.1599999999999999</v>
      </c>
      <c r="F384" s="62">
        <v>14.55</v>
      </c>
      <c r="G384" s="60">
        <f t="shared" si="55"/>
        <v>15.71</v>
      </c>
      <c r="H384" s="60">
        <f t="shared" si="56"/>
        <v>58.92</v>
      </c>
      <c r="I384" s="60">
        <f t="shared" si="57"/>
        <v>739.14</v>
      </c>
      <c r="J384" s="60">
        <f t="shared" si="58"/>
        <v>798.06</v>
      </c>
      <c r="K384" s="69"/>
      <c r="L384" s="69"/>
      <c r="M384" s="73"/>
      <c r="N384" s="69"/>
      <c r="O384" s="69"/>
      <c r="P384" s="69"/>
      <c r="Q384" s="69"/>
      <c r="R384" s="69"/>
      <c r="S384" s="69"/>
      <c r="T384" s="69"/>
      <c r="U384" s="69"/>
    </row>
    <row r="385" spans="1:21" s="51" customFormat="1" ht="25.5" x14ac:dyDescent="0.2">
      <c r="A385" s="57" t="s">
        <v>733</v>
      </c>
      <c r="B385" s="57" t="s">
        <v>927</v>
      </c>
      <c r="C385" s="58" t="s">
        <v>173</v>
      </c>
      <c r="D385" s="59">
        <v>20.6</v>
      </c>
      <c r="E385" s="62">
        <v>4.08</v>
      </c>
      <c r="F385" s="62">
        <v>14.59</v>
      </c>
      <c r="G385" s="60">
        <f t="shared" si="55"/>
        <v>18.670000000000002</v>
      </c>
      <c r="H385" s="60">
        <f t="shared" si="56"/>
        <v>84.04</v>
      </c>
      <c r="I385" s="60">
        <f t="shared" si="57"/>
        <v>300.56</v>
      </c>
      <c r="J385" s="60">
        <f t="shared" si="58"/>
        <v>384.6</v>
      </c>
      <c r="K385" s="69"/>
      <c r="L385" s="69"/>
      <c r="M385" s="73"/>
      <c r="N385" s="69"/>
      <c r="O385" s="69"/>
      <c r="P385" s="69"/>
      <c r="Q385" s="69"/>
      <c r="R385" s="69"/>
      <c r="S385" s="69"/>
      <c r="T385" s="69"/>
      <c r="U385" s="69"/>
    </row>
    <row r="386" spans="1:21" s="51" customFormat="1" ht="38.25" x14ac:dyDescent="0.2">
      <c r="A386" s="57" t="s">
        <v>734</v>
      </c>
      <c r="B386" s="57" t="s">
        <v>928</v>
      </c>
      <c r="C386" s="58" t="s">
        <v>701</v>
      </c>
      <c r="D386" s="59">
        <v>0.68</v>
      </c>
      <c r="E386" s="62">
        <v>54.5</v>
      </c>
      <c r="F386" s="62">
        <v>555.83000000000004</v>
      </c>
      <c r="G386" s="60">
        <f t="shared" si="55"/>
        <v>610.33000000000004</v>
      </c>
      <c r="H386" s="60">
        <f t="shared" si="56"/>
        <v>37.06</v>
      </c>
      <c r="I386" s="60">
        <f t="shared" si="57"/>
        <v>377.96</v>
      </c>
      <c r="J386" s="60">
        <f t="shared" si="58"/>
        <v>415.02</v>
      </c>
      <c r="K386" s="69"/>
      <c r="L386" s="69"/>
      <c r="M386" s="73"/>
      <c r="N386" s="69"/>
      <c r="O386" s="69"/>
      <c r="P386" s="69"/>
      <c r="Q386" s="69"/>
      <c r="R386" s="69"/>
      <c r="S386" s="69"/>
      <c r="T386" s="69"/>
      <c r="U386" s="69"/>
    </row>
    <row r="387" spans="1:21" s="51" customFormat="1" ht="25.5" x14ac:dyDescent="0.2">
      <c r="A387" s="57" t="s">
        <v>735</v>
      </c>
      <c r="B387" s="57" t="s">
        <v>929</v>
      </c>
      <c r="C387" s="58" t="s">
        <v>173</v>
      </c>
      <c r="D387" s="59">
        <v>41.3</v>
      </c>
      <c r="E387" s="62">
        <v>1.78</v>
      </c>
      <c r="F387" s="62">
        <v>15.62</v>
      </c>
      <c r="G387" s="60">
        <f t="shared" si="55"/>
        <v>17.399999999999999</v>
      </c>
      <c r="H387" s="60">
        <f t="shared" si="56"/>
        <v>73.510000000000005</v>
      </c>
      <c r="I387" s="60">
        <f t="shared" si="57"/>
        <v>645.11</v>
      </c>
      <c r="J387" s="60">
        <f t="shared" si="58"/>
        <v>718.62</v>
      </c>
      <c r="K387" s="69"/>
      <c r="L387" s="69"/>
      <c r="M387" s="73"/>
      <c r="N387" s="69"/>
      <c r="O387" s="69"/>
      <c r="P387" s="69"/>
      <c r="Q387" s="69"/>
      <c r="R387" s="69"/>
      <c r="S387" s="69"/>
      <c r="T387" s="69"/>
      <c r="U387" s="69"/>
    </row>
    <row r="388" spans="1:21" s="51" customFormat="1" ht="25.5" x14ac:dyDescent="0.2">
      <c r="A388" s="57" t="s">
        <v>736</v>
      </c>
      <c r="B388" s="57" t="s">
        <v>930</v>
      </c>
      <c r="C388" s="58" t="s">
        <v>173</v>
      </c>
      <c r="D388" s="59">
        <v>15.8</v>
      </c>
      <c r="E388" s="62">
        <v>4.08</v>
      </c>
      <c r="F388" s="62">
        <v>14.59</v>
      </c>
      <c r="G388" s="60">
        <f t="shared" si="55"/>
        <v>18.670000000000002</v>
      </c>
      <c r="H388" s="60">
        <f t="shared" si="56"/>
        <v>64.459999999999994</v>
      </c>
      <c r="I388" s="60">
        <f t="shared" si="57"/>
        <v>230.52000000000004</v>
      </c>
      <c r="J388" s="60">
        <f t="shared" si="58"/>
        <v>294.98</v>
      </c>
      <c r="K388" s="69"/>
      <c r="L388" s="69"/>
      <c r="M388" s="73"/>
      <c r="N388" s="69"/>
      <c r="O388" s="69"/>
      <c r="P388" s="69"/>
      <c r="Q388" s="69"/>
      <c r="R388" s="69"/>
      <c r="S388" s="69"/>
      <c r="T388" s="69"/>
      <c r="U388" s="69"/>
    </row>
    <row r="389" spans="1:21" s="51" customFormat="1" ht="38.25" x14ac:dyDescent="0.2">
      <c r="A389" s="57" t="s">
        <v>737</v>
      </c>
      <c r="B389" s="57" t="s">
        <v>931</v>
      </c>
      <c r="C389" s="58" t="s">
        <v>701</v>
      </c>
      <c r="D389" s="59">
        <v>0.64</v>
      </c>
      <c r="E389" s="62">
        <v>54.5</v>
      </c>
      <c r="F389" s="62">
        <v>555.83000000000004</v>
      </c>
      <c r="G389" s="60">
        <f t="shared" si="55"/>
        <v>610.33000000000004</v>
      </c>
      <c r="H389" s="60">
        <f t="shared" si="56"/>
        <v>34.880000000000003</v>
      </c>
      <c r="I389" s="60">
        <f t="shared" si="57"/>
        <v>355.73</v>
      </c>
      <c r="J389" s="60">
        <f t="shared" si="58"/>
        <v>390.61</v>
      </c>
      <c r="K389" s="69"/>
      <c r="L389" s="69"/>
      <c r="M389" s="73"/>
      <c r="N389" s="69"/>
      <c r="O389" s="69"/>
      <c r="P389" s="69"/>
      <c r="Q389" s="69"/>
      <c r="R389" s="69"/>
      <c r="S389" s="69"/>
      <c r="T389" s="69"/>
      <c r="U389" s="69"/>
    </row>
    <row r="390" spans="1:21" s="51" customFormat="1" ht="25.5" x14ac:dyDescent="0.2">
      <c r="A390" s="57" t="s">
        <v>738</v>
      </c>
      <c r="B390" s="57" t="s">
        <v>922</v>
      </c>
      <c r="C390" s="58" t="s">
        <v>701</v>
      </c>
      <c r="D390" s="59">
        <v>9.93</v>
      </c>
      <c r="E390" s="62">
        <v>5.78</v>
      </c>
      <c r="F390" s="62">
        <v>13.92</v>
      </c>
      <c r="G390" s="60">
        <f t="shared" si="55"/>
        <v>19.7</v>
      </c>
      <c r="H390" s="60">
        <f t="shared" si="56"/>
        <v>57.39</v>
      </c>
      <c r="I390" s="60">
        <f t="shared" si="57"/>
        <v>138.23000000000002</v>
      </c>
      <c r="J390" s="60">
        <f t="shared" si="58"/>
        <v>195.62</v>
      </c>
      <c r="K390" s="69"/>
      <c r="L390" s="69"/>
      <c r="M390" s="73"/>
      <c r="N390" s="69"/>
      <c r="O390" s="69"/>
      <c r="P390" s="69"/>
      <c r="Q390" s="69"/>
      <c r="R390" s="69"/>
      <c r="S390" s="69"/>
      <c r="T390" s="69"/>
      <c r="U390" s="69"/>
    </row>
    <row r="391" spans="1:21" s="51" customFormat="1" ht="38.25" x14ac:dyDescent="0.2">
      <c r="A391" s="57" t="s">
        <v>739</v>
      </c>
      <c r="B391" s="57" t="s">
        <v>920</v>
      </c>
      <c r="C391" s="58" t="s">
        <v>699</v>
      </c>
      <c r="D391" s="59">
        <v>2</v>
      </c>
      <c r="E391" s="62">
        <v>65.59</v>
      </c>
      <c r="F391" s="62">
        <v>71.94</v>
      </c>
      <c r="G391" s="60">
        <f t="shared" si="55"/>
        <v>137.53</v>
      </c>
      <c r="H391" s="60">
        <f t="shared" si="56"/>
        <v>131.18</v>
      </c>
      <c r="I391" s="60">
        <f t="shared" si="57"/>
        <v>143.88</v>
      </c>
      <c r="J391" s="60">
        <f t="shared" si="58"/>
        <v>275.06</v>
      </c>
      <c r="K391" s="69"/>
      <c r="L391" s="69"/>
      <c r="M391" s="73"/>
      <c r="N391" s="69"/>
      <c r="O391" s="69"/>
      <c r="P391" s="69"/>
      <c r="Q391" s="69"/>
      <c r="R391" s="69"/>
      <c r="S391" s="69"/>
      <c r="T391" s="69"/>
      <c r="U391" s="69"/>
    </row>
    <row r="392" spans="1:21" s="51" customFormat="1" x14ac:dyDescent="0.2">
      <c r="A392" s="57" t="s">
        <v>740</v>
      </c>
      <c r="B392" s="57" t="s">
        <v>741</v>
      </c>
      <c r="C392" s="58" t="s">
        <v>699</v>
      </c>
      <c r="D392" s="59">
        <v>45.32</v>
      </c>
      <c r="E392" s="62">
        <v>14.36</v>
      </c>
      <c r="F392" s="62">
        <v>12.79</v>
      </c>
      <c r="G392" s="60">
        <f t="shared" si="55"/>
        <v>27.15</v>
      </c>
      <c r="H392" s="60">
        <f t="shared" si="56"/>
        <v>650.79</v>
      </c>
      <c r="I392" s="60">
        <f t="shared" si="57"/>
        <v>579.6400000000001</v>
      </c>
      <c r="J392" s="60">
        <f t="shared" si="58"/>
        <v>1230.43</v>
      </c>
      <c r="K392" s="69"/>
      <c r="L392" s="69"/>
      <c r="M392" s="73"/>
      <c r="N392" s="69"/>
      <c r="O392" s="69"/>
      <c r="P392" s="69"/>
      <c r="Q392" s="69"/>
      <c r="R392" s="69"/>
      <c r="S392" s="69"/>
      <c r="T392" s="69"/>
      <c r="U392" s="69"/>
    </row>
    <row r="393" spans="1:21" s="51" customFormat="1" ht="38.25" x14ac:dyDescent="0.2">
      <c r="A393" s="57" t="s">
        <v>742</v>
      </c>
      <c r="B393" s="57" t="s">
        <v>921</v>
      </c>
      <c r="C393" s="58" t="s">
        <v>699</v>
      </c>
      <c r="D393" s="59">
        <v>12.02</v>
      </c>
      <c r="E393" s="62">
        <v>25.79</v>
      </c>
      <c r="F393" s="62">
        <v>184.86</v>
      </c>
      <c r="G393" s="60">
        <f t="shared" si="55"/>
        <v>210.65</v>
      </c>
      <c r="H393" s="60">
        <f t="shared" si="56"/>
        <v>309.99</v>
      </c>
      <c r="I393" s="60">
        <f t="shared" si="57"/>
        <v>2222.0200000000004</v>
      </c>
      <c r="J393" s="60">
        <f t="shared" si="58"/>
        <v>2532.0100000000002</v>
      </c>
      <c r="K393" s="69"/>
      <c r="L393" s="69"/>
      <c r="M393" s="73"/>
      <c r="N393" s="69"/>
      <c r="O393" s="69"/>
      <c r="P393" s="69"/>
      <c r="Q393" s="69"/>
      <c r="R393" s="69"/>
      <c r="S393" s="69"/>
      <c r="T393" s="69"/>
      <c r="U393" s="69"/>
    </row>
    <row r="394" spans="1:21" x14ac:dyDescent="0.2">
      <c r="A394" s="54" t="s">
        <v>619</v>
      </c>
      <c r="B394" s="54" t="s">
        <v>743</v>
      </c>
      <c r="C394" s="54"/>
      <c r="D394" s="55"/>
      <c r="E394" s="63"/>
      <c r="F394" s="63"/>
      <c r="G394" s="54"/>
      <c r="H394" s="54"/>
      <c r="I394" s="54"/>
      <c r="J394" s="56">
        <f>SUM(J395:J398)</f>
        <v>2827.24</v>
      </c>
      <c r="K394" s="61"/>
      <c r="L394" s="61"/>
      <c r="M394" s="67"/>
      <c r="N394" s="61"/>
      <c r="O394" s="61"/>
      <c r="P394" s="61"/>
      <c r="Q394" s="61"/>
      <c r="R394" s="61"/>
      <c r="S394" s="61"/>
      <c r="T394" s="61"/>
      <c r="U394" s="61"/>
    </row>
    <row r="395" spans="1:21" s="51" customFormat="1" ht="25.5" x14ac:dyDescent="0.2">
      <c r="A395" s="57" t="s">
        <v>744</v>
      </c>
      <c r="B395" s="57" t="s">
        <v>745</v>
      </c>
      <c r="C395" s="58" t="s">
        <v>699</v>
      </c>
      <c r="D395" s="59">
        <v>14.72</v>
      </c>
      <c r="E395" s="62">
        <v>10.82</v>
      </c>
      <c r="F395" s="62">
        <v>39.08</v>
      </c>
      <c r="G395" s="60">
        <f>E395+F395</f>
        <v>49.9</v>
      </c>
      <c r="H395" s="60">
        <f>TRUNC(D395 * E395, 2)</f>
        <v>159.27000000000001</v>
      </c>
      <c r="I395" s="60">
        <f>J395 - H395</f>
        <v>575.25</v>
      </c>
      <c r="J395" s="60">
        <f>TRUNC(D395 * G395, 2)</f>
        <v>734.52</v>
      </c>
      <c r="K395" s="69"/>
      <c r="L395" s="69"/>
      <c r="M395" s="73"/>
      <c r="N395" s="69"/>
      <c r="O395" s="69"/>
      <c r="P395" s="69"/>
      <c r="Q395" s="69"/>
      <c r="R395" s="69"/>
      <c r="S395" s="69"/>
      <c r="T395" s="69"/>
      <c r="U395" s="69"/>
    </row>
    <row r="396" spans="1:21" s="51" customFormat="1" ht="38.25" x14ac:dyDescent="0.2">
      <c r="A396" s="57" t="s">
        <v>746</v>
      </c>
      <c r="B396" s="57" t="s">
        <v>747</v>
      </c>
      <c r="C396" s="58" t="s">
        <v>699</v>
      </c>
      <c r="D396" s="59">
        <v>12</v>
      </c>
      <c r="E396" s="62">
        <v>24.32</v>
      </c>
      <c r="F396" s="62">
        <v>104.66</v>
      </c>
      <c r="G396" s="60">
        <f t="shared" ref="G396:G458" si="59">E396+F396</f>
        <v>128.97999999999999</v>
      </c>
      <c r="H396" s="60">
        <f>TRUNC(D396 * E396, 2)</f>
        <v>291.83999999999997</v>
      </c>
      <c r="I396" s="60">
        <f>J396 - H396</f>
        <v>1255.92</v>
      </c>
      <c r="J396" s="60">
        <f>TRUNC(D396 * G396, 2)</f>
        <v>1547.76</v>
      </c>
      <c r="K396" s="69"/>
      <c r="L396" s="69"/>
      <c r="M396" s="73"/>
      <c r="N396" s="69"/>
      <c r="O396" s="69"/>
      <c r="P396" s="69"/>
      <c r="Q396" s="69"/>
      <c r="R396" s="69"/>
      <c r="S396" s="69"/>
      <c r="T396" s="69"/>
      <c r="U396" s="69"/>
    </row>
    <row r="397" spans="1:21" s="51" customFormat="1" ht="25.5" x14ac:dyDescent="0.2">
      <c r="A397" s="57" t="s">
        <v>748</v>
      </c>
      <c r="B397" s="57" t="s">
        <v>749</v>
      </c>
      <c r="C397" s="58" t="s">
        <v>699</v>
      </c>
      <c r="D397" s="59">
        <v>9.93</v>
      </c>
      <c r="E397" s="62">
        <v>14.57</v>
      </c>
      <c r="F397" s="62">
        <v>27.01</v>
      </c>
      <c r="G397" s="60">
        <f t="shared" si="59"/>
        <v>41.58</v>
      </c>
      <c r="H397" s="60">
        <f>TRUNC(D397 * E397, 2)</f>
        <v>144.68</v>
      </c>
      <c r="I397" s="60">
        <f>J397 - H397</f>
        <v>268.2</v>
      </c>
      <c r="J397" s="60">
        <f>TRUNC(D397 * G397, 2)</f>
        <v>412.88</v>
      </c>
      <c r="K397" s="69"/>
      <c r="L397" s="69"/>
      <c r="M397" s="73"/>
      <c r="N397" s="69"/>
      <c r="O397" s="69"/>
      <c r="P397" s="69"/>
      <c r="Q397" s="69"/>
      <c r="R397" s="69"/>
      <c r="S397" s="69"/>
      <c r="T397" s="69"/>
      <c r="U397" s="69"/>
    </row>
    <row r="398" spans="1:21" s="51" customFormat="1" ht="25.5" x14ac:dyDescent="0.2">
      <c r="A398" s="57" t="s">
        <v>750</v>
      </c>
      <c r="B398" s="57" t="s">
        <v>751</v>
      </c>
      <c r="C398" s="58" t="s">
        <v>699</v>
      </c>
      <c r="D398" s="59">
        <v>2.2999999999999998</v>
      </c>
      <c r="E398" s="62">
        <v>15.78</v>
      </c>
      <c r="F398" s="62">
        <v>41.65</v>
      </c>
      <c r="G398" s="60">
        <f t="shared" si="59"/>
        <v>57.43</v>
      </c>
      <c r="H398" s="60">
        <f>TRUNC(D398 * E398, 2)</f>
        <v>36.29</v>
      </c>
      <c r="I398" s="60">
        <f>J398 - H398</f>
        <v>95.79000000000002</v>
      </c>
      <c r="J398" s="60">
        <f>TRUNC(D398 * G398, 2)</f>
        <v>132.08000000000001</v>
      </c>
      <c r="K398" s="69"/>
      <c r="L398" s="69"/>
      <c r="M398" s="73"/>
      <c r="N398" s="69"/>
      <c r="O398" s="69"/>
      <c r="P398" s="69"/>
      <c r="Q398" s="69"/>
      <c r="R398" s="69"/>
      <c r="S398" s="69"/>
      <c r="T398" s="69"/>
      <c r="U398" s="69"/>
    </row>
    <row r="399" spans="1:21" x14ac:dyDescent="0.2">
      <c r="A399" s="54" t="s">
        <v>620</v>
      </c>
      <c r="B399" s="54" t="s">
        <v>551</v>
      </c>
      <c r="C399" s="54"/>
      <c r="D399" s="55"/>
      <c r="E399" s="63"/>
      <c r="F399" s="63"/>
      <c r="G399" s="54"/>
      <c r="H399" s="54"/>
      <c r="I399" s="54"/>
      <c r="J399" s="56">
        <f>SUM(J400:J408)</f>
        <v>3135.54</v>
      </c>
      <c r="K399" s="61"/>
      <c r="L399" s="61"/>
      <c r="M399" s="67"/>
      <c r="N399" s="61"/>
      <c r="O399" s="61"/>
      <c r="P399" s="61"/>
      <c r="Q399" s="61"/>
      <c r="R399" s="61"/>
      <c r="S399" s="61"/>
      <c r="T399" s="61"/>
      <c r="U399" s="61"/>
    </row>
    <row r="400" spans="1:21" s="51" customFormat="1" x14ac:dyDescent="0.2">
      <c r="A400" s="57" t="s">
        <v>752</v>
      </c>
      <c r="B400" s="57" t="s">
        <v>899</v>
      </c>
      <c r="C400" s="58" t="s">
        <v>699</v>
      </c>
      <c r="D400" s="59">
        <v>49.49</v>
      </c>
      <c r="E400" s="62">
        <v>1.06</v>
      </c>
      <c r="F400" s="62">
        <v>2.75</v>
      </c>
      <c r="G400" s="60">
        <f t="shared" si="59"/>
        <v>3.81</v>
      </c>
      <c r="H400" s="60">
        <f t="shared" ref="H400:H408" si="60">TRUNC(D400 * E400, 2)</f>
        <v>52.45</v>
      </c>
      <c r="I400" s="60">
        <f t="shared" ref="I400:I408" si="61">J400 - H400</f>
        <v>136.10000000000002</v>
      </c>
      <c r="J400" s="60">
        <f t="shared" ref="J400:J408" si="62">TRUNC(D400 * G400, 2)</f>
        <v>188.55</v>
      </c>
      <c r="K400" s="69"/>
      <c r="L400" s="69"/>
      <c r="M400" s="73"/>
      <c r="N400" s="69"/>
      <c r="O400" s="69"/>
      <c r="P400" s="69"/>
      <c r="Q400" s="69"/>
      <c r="R400" s="69"/>
      <c r="S400" s="69"/>
      <c r="T400" s="69"/>
      <c r="U400" s="69"/>
    </row>
    <row r="401" spans="1:21" s="51" customFormat="1" ht="25.5" x14ac:dyDescent="0.2">
      <c r="A401" s="57" t="s">
        <v>753</v>
      </c>
      <c r="B401" s="57" t="s">
        <v>900</v>
      </c>
      <c r="C401" s="58" t="s">
        <v>699</v>
      </c>
      <c r="D401" s="59">
        <v>16.12</v>
      </c>
      <c r="E401" s="62">
        <v>8.58</v>
      </c>
      <c r="F401" s="62">
        <v>9.68</v>
      </c>
      <c r="G401" s="60">
        <f t="shared" si="59"/>
        <v>18.259999999999998</v>
      </c>
      <c r="H401" s="60">
        <f t="shared" si="60"/>
        <v>138.30000000000001</v>
      </c>
      <c r="I401" s="60">
        <f t="shared" si="61"/>
        <v>156.05000000000001</v>
      </c>
      <c r="J401" s="60">
        <f t="shared" si="62"/>
        <v>294.35000000000002</v>
      </c>
      <c r="K401" s="69"/>
      <c r="L401" s="69"/>
      <c r="M401" s="73"/>
      <c r="N401" s="69"/>
      <c r="O401" s="69"/>
      <c r="P401" s="69"/>
      <c r="Q401" s="69"/>
      <c r="R401" s="69"/>
      <c r="S401" s="69"/>
      <c r="T401" s="69"/>
      <c r="U401" s="69"/>
    </row>
    <row r="402" spans="1:21" s="51" customFormat="1" ht="25.5" x14ac:dyDescent="0.2">
      <c r="A402" s="57" t="s">
        <v>754</v>
      </c>
      <c r="B402" s="57" t="s">
        <v>901</v>
      </c>
      <c r="C402" s="58" t="s">
        <v>699</v>
      </c>
      <c r="D402" s="59">
        <v>16.12</v>
      </c>
      <c r="E402" s="62">
        <v>5.14</v>
      </c>
      <c r="F402" s="62">
        <v>13.66</v>
      </c>
      <c r="G402" s="60">
        <f t="shared" si="59"/>
        <v>18.8</v>
      </c>
      <c r="H402" s="60">
        <f t="shared" si="60"/>
        <v>82.85</v>
      </c>
      <c r="I402" s="60">
        <f t="shared" si="61"/>
        <v>220.20000000000002</v>
      </c>
      <c r="J402" s="60">
        <f t="shared" si="62"/>
        <v>303.05</v>
      </c>
      <c r="K402" s="69"/>
      <c r="L402" s="69"/>
      <c r="M402" s="73"/>
      <c r="N402" s="69"/>
      <c r="O402" s="69"/>
      <c r="P402" s="69"/>
      <c r="Q402" s="69"/>
      <c r="R402" s="69"/>
      <c r="S402" s="69"/>
      <c r="T402" s="69"/>
      <c r="U402" s="69"/>
    </row>
    <row r="403" spans="1:21" s="51" customFormat="1" x14ac:dyDescent="0.2">
      <c r="A403" s="57" t="s">
        <v>755</v>
      </c>
      <c r="B403" s="57" t="s">
        <v>902</v>
      </c>
      <c r="C403" s="58" t="s">
        <v>699</v>
      </c>
      <c r="D403" s="59">
        <v>9.44</v>
      </c>
      <c r="E403" s="62">
        <v>1.4</v>
      </c>
      <c r="F403" s="62">
        <v>2.89</v>
      </c>
      <c r="G403" s="60">
        <f t="shared" si="59"/>
        <v>4.29</v>
      </c>
      <c r="H403" s="60">
        <f t="shared" si="60"/>
        <v>13.21</v>
      </c>
      <c r="I403" s="60">
        <f t="shared" si="61"/>
        <v>27.28</v>
      </c>
      <c r="J403" s="60">
        <f t="shared" si="62"/>
        <v>40.49</v>
      </c>
      <c r="K403" s="69"/>
      <c r="L403" s="69"/>
      <c r="M403" s="73"/>
      <c r="N403" s="69"/>
      <c r="O403" s="69"/>
      <c r="P403" s="69"/>
      <c r="Q403" s="69"/>
      <c r="R403" s="69"/>
      <c r="S403" s="69"/>
      <c r="T403" s="69"/>
      <c r="U403" s="69"/>
    </row>
    <row r="404" spans="1:21" s="51" customFormat="1" x14ac:dyDescent="0.2">
      <c r="A404" s="57" t="s">
        <v>756</v>
      </c>
      <c r="B404" s="57" t="s">
        <v>903</v>
      </c>
      <c r="C404" s="58" t="s">
        <v>699</v>
      </c>
      <c r="D404" s="59">
        <v>9.44</v>
      </c>
      <c r="E404" s="62">
        <v>18.489999999999998</v>
      </c>
      <c r="F404" s="62">
        <v>13.99</v>
      </c>
      <c r="G404" s="60">
        <f t="shared" si="59"/>
        <v>32.479999999999997</v>
      </c>
      <c r="H404" s="60">
        <f t="shared" si="60"/>
        <v>174.54</v>
      </c>
      <c r="I404" s="60">
        <f t="shared" si="61"/>
        <v>132.07000000000002</v>
      </c>
      <c r="J404" s="60">
        <f t="shared" si="62"/>
        <v>306.61</v>
      </c>
      <c r="K404" s="69"/>
      <c r="L404" s="69"/>
      <c r="M404" s="73"/>
      <c r="N404" s="69"/>
      <c r="O404" s="69"/>
      <c r="P404" s="69"/>
      <c r="Q404" s="69"/>
      <c r="R404" s="69"/>
      <c r="S404" s="69"/>
      <c r="T404" s="69"/>
      <c r="U404" s="69"/>
    </row>
    <row r="405" spans="1:21" s="51" customFormat="1" ht="25.5" x14ac:dyDescent="0.2">
      <c r="A405" s="57" t="s">
        <v>757</v>
      </c>
      <c r="B405" s="57" t="s">
        <v>904</v>
      </c>
      <c r="C405" s="58" t="s">
        <v>699</v>
      </c>
      <c r="D405" s="59">
        <v>9.44</v>
      </c>
      <c r="E405" s="62">
        <v>6.7</v>
      </c>
      <c r="F405" s="62">
        <v>14.33</v>
      </c>
      <c r="G405" s="60">
        <f t="shared" si="59"/>
        <v>21.03</v>
      </c>
      <c r="H405" s="60">
        <f t="shared" si="60"/>
        <v>63.24</v>
      </c>
      <c r="I405" s="60">
        <f t="shared" si="61"/>
        <v>135.28</v>
      </c>
      <c r="J405" s="60">
        <f t="shared" si="62"/>
        <v>198.52</v>
      </c>
      <c r="K405" s="69"/>
      <c r="L405" s="69"/>
      <c r="M405" s="73"/>
      <c r="N405" s="69"/>
      <c r="O405" s="69"/>
      <c r="P405" s="69"/>
      <c r="Q405" s="69"/>
      <c r="R405" s="69"/>
      <c r="S405" s="69"/>
      <c r="T405" s="69"/>
      <c r="U405" s="69"/>
    </row>
    <row r="406" spans="1:21" s="51" customFormat="1" x14ac:dyDescent="0.2">
      <c r="A406" s="57" t="s">
        <v>758</v>
      </c>
      <c r="B406" s="57" t="s">
        <v>906</v>
      </c>
      <c r="C406" s="58" t="s">
        <v>699</v>
      </c>
      <c r="D406" s="59">
        <v>33.369999999999997</v>
      </c>
      <c r="E406" s="62">
        <v>5.15</v>
      </c>
      <c r="F406" s="62">
        <v>11.67</v>
      </c>
      <c r="G406" s="60">
        <f t="shared" si="59"/>
        <v>16.82</v>
      </c>
      <c r="H406" s="60">
        <f t="shared" si="60"/>
        <v>171.85</v>
      </c>
      <c r="I406" s="60">
        <f t="shared" si="61"/>
        <v>389.42999999999995</v>
      </c>
      <c r="J406" s="60">
        <f t="shared" si="62"/>
        <v>561.28</v>
      </c>
      <c r="K406" s="69"/>
      <c r="L406" s="69"/>
      <c r="M406" s="73"/>
      <c r="N406" s="69"/>
      <c r="O406" s="69"/>
      <c r="P406" s="69"/>
      <c r="Q406" s="69"/>
      <c r="R406" s="69"/>
      <c r="S406" s="69"/>
      <c r="T406" s="69"/>
      <c r="U406" s="69"/>
    </row>
    <row r="407" spans="1:21" s="51" customFormat="1" ht="25.5" x14ac:dyDescent="0.2">
      <c r="A407" s="57" t="s">
        <v>759</v>
      </c>
      <c r="B407" s="57" t="s">
        <v>760</v>
      </c>
      <c r="C407" s="58" t="s">
        <v>699</v>
      </c>
      <c r="D407" s="59">
        <v>33.369999999999997</v>
      </c>
      <c r="E407" s="62">
        <v>17.64</v>
      </c>
      <c r="F407" s="62">
        <v>13.87</v>
      </c>
      <c r="G407" s="60">
        <f t="shared" si="59"/>
        <v>31.509999999999998</v>
      </c>
      <c r="H407" s="60">
        <f t="shared" si="60"/>
        <v>588.64</v>
      </c>
      <c r="I407" s="60">
        <f t="shared" si="61"/>
        <v>462.84000000000003</v>
      </c>
      <c r="J407" s="60">
        <f t="shared" si="62"/>
        <v>1051.48</v>
      </c>
      <c r="K407" s="69"/>
      <c r="L407" s="69"/>
      <c r="M407" s="73"/>
      <c r="N407" s="69"/>
      <c r="O407" s="69"/>
      <c r="P407" s="69"/>
      <c r="Q407" s="69"/>
      <c r="R407" s="69"/>
      <c r="S407" s="69"/>
      <c r="T407" s="69"/>
      <c r="U407" s="69"/>
    </row>
    <row r="408" spans="1:21" s="51" customFormat="1" ht="25.5" x14ac:dyDescent="0.2">
      <c r="A408" s="57" t="s">
        <v>761</v>
      </c>
      <c r="B408" s="57" t="s">
        <v>909</v>
      </c>
      <c r="C408" s="58" t="s">
        <v>699</v>
      </c>
      <c r="D408" s="59">
        <v>10.08</v>
      </c>
      <c r="E408" s="62">
        <v>8.59</v>
      </c>
      <c r="F408" s="62">
        <v>10.38</v>
      </c>
      <c r="G408" s="60">
        <f t="shared" si="59"/>
        <v>18.97</v>
      </c>
      <c r="H408" s="60">
        <f t="shared" si="60"/>
        <v>86.58</v>
      </c>
      <c r="I408" s="60">
        <f t="shared" si="61"/>
        <v>104.63000000000001</v>
      </c>
      <c r="J408" s="60">
        <f t="shared" si="62"/>
        <v>191.21</v>
      </c>
      <c r="K408" s="69"/>
      <c r="L408" s="69"/>
      <c r="M408" s="73"/>
      <c r="N408" s="69"/>
      <c r="O408" s="69"/>
      <c r="P408" s="69"/>
      <c r="Q408" s="69"/>
      <c r="R408" s="69"/>
      <c r="S408" s="69"/>
      <c r="T408" s="69"/>
      <c r="U408" s="69"/>
    </row>
    <row r="409" spans="1:21" x14ac:dyDescent="0.2">
      <c r="A409" s="54" t="s">
        <v>621</v>
      </c>
      <c r="B409" s="54" t="s">
        <v>762</v>
      </c>
      <c r="C409" s="54"/>
      <c r="D409" s="55"/>
      <c r="E409" s="63"/>
      <c r="F409" s="63"/>
      <c r="G409" s="54"/>
      <c r="H409" s="54"/>
      <c r="I409" s="54"/>
      <c r="J409" s="56">
        <f>SUM(J410:J420)</f>
        <v>7778.6099999999988</v>
      </c>
      <c r="K409" s="61"/>
      <c r="L409" s="61"/>
      <c r="M409" s="67"/>
      <c r="N409" s="61"/>
      <c r="O409" s="61"/>
      <c r="P409" s="61"/>
      <c r="Q409" s="61"/>
      <c r="R409" s="61"/>
      <c r="S409" s="61"/>
      <c r="T409" s="61"/>
      <c r="U409" s="61"/>
    </row>
    <row r="410" spans="1:21" s="51" customFormat="1" ht="51" x14ac:dyDescent="0.2">
      <c r="A410" s="57" t="s">
        <v>763</v>
      </c>
      <c r="B410" s="57" t="s">
        <v>764</v>
      </c>
      <c r="C410" s="58" t="s">
        <v>21</v>
      </c>
      <c r="D410" s="59">
        <v>2</v>
      </c>
      <c r="E410" s="62">
        <v>33.64</v>
      </c>
      <c r="F410" s="62">
        <v>898.54</v>
      </c>
      <c r="G410" s="60">
        <f t="shared" si="59"/>
        <v>932.18</v>
      </c>
      <c r="H410" s="60">
        <f t="shared" ref="H410:H420" si="63">TRUNC(D410 * E410, 2)</f>
        <v>67.28</v>
      </c>
      <c r="I410" s="60">
        <f t="shared" ref="I410:I420" si="64">J410 - H410</f>
        <v>1797.08</v>
      </c>
      <c r="J410" s="60">
        <f t="shared" ref="J410:J420" si="65">TRUNC(D410 * G410, 2)</f>
        <v>1864.36</v>
      </c>
      <c r="K410" s="69"/>
      <c r="L410" s="69"/>
      <c r="M410" s="73"/>
      <c r="N410" s="69"/>
      <c r="O410" s="69"/>
      <c r="P410" s="69"/>
      <c r="Q410" s="69"/>
      <c r="R410" s="69"/>
      <c r="S410" s="69"/>
      <c r="T410" s="69"/>
      <c r="U410" s="69"/>
    </row>
    <row r="411" spans="1:21" s="51" customFormat="1" ht="25.5" x14ac:dyDescent="0.2">
      <c r="A411" s="57" t="s">
        <v>765</v>
      </c>
      <c r="B411" s="57" t="s">
        <v>766</v>
      </c>
      <c r="C411" s="58" t="s">
        <v>21</v>
      </c>
      <c r="D411" s="59">
        <v>2</v>
      </c>
      <c r="E411" s="62">
        <v>4.12</v>
      </c>
      <c r="F411" s="62">
        <v>44.07</v>
      </c>
      <c r="G411" s="60">
        <f t="shared" si="59"/>
        <v>48.19</v>
      </c>
      <c r="H411" s="60">
        <f t="shared" si="63"/>
        <v>8.24</v>
      </c>
      <c r="I411" s="60">
        <f t="shared" si="64"/>
        <v>88.14</v>
      </c>
      <c r="J411" s="60">
        <f t="shared" si="65"/>
        <v>96.38</v>
      </c>
      <c r="K411" s="69"/>
      <c r="L411" s="69"/>
      <c r="M411" s="73"/>
      <c r="N411" s="69"/>
      <c r="O411" s="69"/>
      <c r="P411" s="69"/>
      <c r="Q411" s="69"/>
      <c r="R411" s="69"/>
      <c r="S411" s="69"/>
      <c r="T411" s="69"/>
      <c r="U411" s="69"/>
    </row>
    <row r="412" spans="1:21" s="51" customFormat="1" ht="25.5" x14ac:dyDescent="0.2">
      <c r="A412" s="57" t="s">
        <v>767</v>
      </c>
      <c r="B412" s="57" t="s">
        <v>768</v>
      </c>
      <c r="C412" s="58" t="s">
        <v>21</v>
      </c>
      <c r="D412" s="59">
        <v>2</v>
      </c>
      <c r="E412" s="62">
        <v>56.59</v>
      </c>
      <c r="F412" s="62">
        <v>360.56</v>
      </c>
      <c r="G412" s="60">
        <f t="shared" si="59"/>
        <v>417.15</v>
      </c>
      <c r="H412" s="60">
        <f t="shared" si="63"/>
        <v>113.18</v>
      </c>
      <c r="I412" s="60">
        <f t="shared" si="64"/>
        <v>721.11999999999989</v>
      </c>
      <c r="J412" s="60">
        <f t="shared" si="65"/>
        <v>834.3</v>
      </c>
      <c r="K412" s="69"/>
      <c r="L412" s="69"/>
      <c r="M412" s="73"/>
      <c r="N412" s="69"/>
      <c r="O412" s="69"/>
      <c r="P412" s="69"/>
      <c r="Q412" s="69"/>
      <c r="R412" s="69"/>
      <c r="S412" s="69"/>
      <c r="T412" s="69"/>
      <c r="U412" s="69"/>
    </row>
    <row r="413" spans="1:21" s="51" customFormat="1" ht="38.25" x14ac:dyDescent="0.2">
      <c r="A413" s="57" t="s">
        <v>769</v>
      </c>
      <c r="B413" s="57" t="s">
        <v>770</v>
      </c>
      <c r="C413" s="58" t="s">
        <v>21</v>
      </c>
      <c r="D413" s="59">
        <v>2</v>
      </c>
      <c r="E413" s="62">
        <v>34.71</v>
      </c>
      <c r="F413" s="62">
        <v>488.03</v>
      </c>
      <c r="G413" s="60">
        <f t="shared" si="59"/>
        <v>522.74</v>
      </c>
      <c r="H413" s="60">
        <f t="shared" si="63"/>
        <v>69.42</v>
      </c>
      <c r="I413" s="60">
        <f t="shared" si="64"/>
        <v>976.06000000000006</v>
      </c>
      <c r="J413" s="60">
        <f t="shared" si="65"/>
        <v>1045.48</v>
      </c>
      <c r="K413" s="69"/>
      <c r="L413" s="69"/>
      <c r="M413" s="73"/>
      <c r="N413" s="69"/>
      <c r="O413" s="69"/>
      <c r="P413" s="69"/>
      <c r="Q413" s="69"/>
      <c r="R413" s="69"/>
      <c r="S413" s="69"/>
      <c r="T413" s="69"/>
      <c r="U413" s="69"/>
    </row>
    <row r="414" spans="1:21" s="51" customFormat="1" x14ac:dyDescent="0.2">
      <c r="A414" s="57" t="s">
        <v>771</v>
      </c>
      <c r="B414" s="57" t="s">
        <v>772</v>
      </c>
      <c r="C414" s="58" t="s">
        <v>21</v>
      </c>
      <c r="D414" s="59">
        <v>2</v>
      </c>
      <c r="E414" s="62">
        <v>13.65</v>
      </c>
      <c r="F414" s="62">
        <v>201.23</v>
      </c>
      <c r="G414" s="60">
        <f t="shared" si="59"/>
        <v>214.88</v>
      </c>
      <c r="H414" s="60">
        <f t="shared" si="63"/>
        <v>27.3</v>
      </c>
      <c r="I414" s="60">
        <f t="shared" si="64"/>
        <v>402.46</v>
      </c>
      <c r="J414" s="60">
        <f t="shared" si="65"/>
        <v>429.76</v>
      </c>
      <c r="K414" s="69"/>
      <c r="L414" s="69"/>
      <c r="M414" s="73"/>
      <c r="N414" s="69"/>
      <c r="O414" s="69"/>
      <c r="P414" s="69"/>
      <c r="Q414" s="69"/>
      <c r="R414" s="69"/>
      <c r="S414" s="69"/>
      <c r="T414" s="69"/>
      <c r="U414" s="69"/>
    </row>
    <row r="415" spans="1:21" s="51" customFormat="1" ht="25.5" x14ac:dyDescent="0.2">
      <c r="A415" s="57" t="s">
        <v>773</v>
      </c>
      <c r="B415" s="57" t="s">
        <v>774</v>
      </c>
      <c r="C415" s="58" t="s">
        <v>21</v>
      </c>
      <c r="D415" s="59">
        <v>2</v>
      </c>
      <c r="E415" s="62">
        <v>4.09</v>
      </c>
      <c r="F415" s="62">
        <v>57.95</v>
      </c>
      <c r="G415" s="60">
        <f t="shared" si="59"/>
        <v>62.040000000000006</v>
      </c>
      <c r="H415" s="60">
        <f t="shared" si="63"/>
        <v>8.18</v>
      </c>
      <c r="I415" s="60">
        <f t="shared" si="64"/>
        <v>115.9</v>
      </c>
      <c r="J415" s="60">
        <f t="shared" si="65"/>
        <v>124.08</v>
      </c>
      <c r="K415" s="69"/>
      <c r="L415" s="69"/>
      <c r="M415" s="73"/>
      <c r="N415" s="69"/>
      <c r="O415" s="69"/>
      <c r="P415" s="69"/>
      <c r="Q415" s="69"/>
      <c r="R415" s="69"/>
      <c r="S415" s="69"/>
      <c r="T415" s="69"/>
      <c r="U415" s="69"/>
    </row>
    <row r="416" spans="1:21" s="51" customFormat="1" ht="25.5" x14ac:dyDescent="0.2">
      <c r="A416" s="57" t="s">
        <v>775</v>
      </c>
      <c r="B416" s="57" t="s">
        <v>932</v>
      </c>
      <c r="C416" s="58" t="s">
        <v>21</v>
      </c>
      <c r="D416" s="59">
        <v>4</v>
      </c>
      <c r="E416" s="62">
        <v>25.52</v>
      </c>
      <c r="F416" s="62">
        <v>359.55</v>
      </c>
      <c r="G416" s="60">
        <f t="shared" si="59"/>
        <v>385.07</v>
      </c>
      <c r="H416" s="60">
        <f t="shared" si="63"/>
        <v>102.08</v>
      </c>
      <c r="I416" s="60">
        <f t="shared" si="64"/>
        <v>1438.2</v>
      </c>
      <c r="J416" s="60">
        <f t="shared" si="65"/>
        <v>1540.28</v>
      </c>
      <c r="K416" s="69"/>
      <c r="L416" s="69"/>
      <c r="M416" s="73"/>
      <c r="N416" s="69"/>
      <c r="O416" s="69"/>
      <c r="P416" s="69"/>
      <c r="Q416" s="69"/>
      <c r="R416" s="69"/>
      <c r="S416" s="69"/>
      <c r="T416" s="69"/>
      <c r="U416" s="69"/>
    </row>
    <row r="417" spans="1:21" s="51" customFormat="1" x14ac:dyDescent="0.2">
      <c r="A417" s="57" t="s">
        <v>776</v>
      </c>
      <c r="B417" s="57" t="s">
        <v>777</v>
      </c>
      <c r="C417" s="58" t="s">
        <v>21</v>
      </c>
      <c r="D417" s="59">
        <v>2</v>
      </c>
      <c r="E417" s="62">
        <v>17.71</v>
      </c>
      <c r="F417" s="62">
        <v>178.78</v>
      </c>
      <c r="G417" s="60">
        <f t="shared" si="59"/>
        <v>196.49</v>
      </c>
      <c r="H417" s="60">
        <f t="shared" si="63"/>
        <v>35.42</v>
      </c>
      <c r="I417" s="60">
        <f t="shared" si="64"/>
        <v>357.56</v>
      </c>
      <c r="J417" s="60">
        <f t="shared" si="65"/>
        <v>392.98</v>
      </c>
      <c r="K417" s="69"/>
      <c r="L417" s="69"/>
      <c r="M417" s="73"/>
      <c r="N417" s="69"/>
      <c r="O417" s="69"/>
      <c r="P417" s="69"/>
      <c r="Q417" s="69"/>
      <c r="R417" s="69"/>
      <c r="S417" s="69"/>
      <c r="T417" s="69"/>
      <c r="U417" s="69"/>
    </row>
    <row r="418" spans="1:21" s="51" customFormat="1" x14ac:dyDescent="0.2">
      <c r="A418" s="57" t="s">
        <v>778</v>
      </c>
      <c r="B418" s="57" t="s">
        <v>779</v>
      </c>
      <c r="C418" s="58" t="s">
        <v>21</v>
      </c>
      <c r="D418" s="59">
        <v>2</v>
      </c>
      <c r="E418" s="62">
        <v>21.23</v>
      </c>
      <c r="F418" s="62">
        <v>264.52</v>
      </c>
      <c r="G418" s="60">
        <f t="shared" si="59"/>
        <v>285.75</v>
      </c>
      <c r="H418" s="60">
        <f t="shared" si="63"/>
        <v>42.46</v>
      </c>
      <c r="I418" s="60">
        <f t="shared" si="64"/>
        <v>529.04</v>
      </c>
      <c r="J418" s="60">
        <f t="shared" si="65"/>
        <v>571.5</v>
      </c>
      <c r="K418" s="69"/>
      <c r="L418" s="69"/>
      <c r="M418" s="73"/>
      <c r="N418" s="69"/>
      <c r="O418" s="69"/>
      <c r="P418" s="69"/>
      <c r="Q418" s="69"/>
      <c r="R418" s="69"/>
      <c r="S418" s="69"/>
      <c r="T418" s="69"/>
      <c r="U418" s="69"/>
    </row>
    <row r="419" spans="1:21" s="51" customFormat="1" x14ac:dyDescent="0.2">
      <c r="A419" s="57" t="s">
        <v>780</v>
      </c>
      <c r="B419" s="57" t="s">
        <v>781</v>
      </c>
      <c r="C419" s="58" t="s">
        <v>21</v>
      </c>
      <c r="D419" s="59">
        <v>2</v>
      </c>
      <c r="E419" s="62">
        <v>31.14</v>
      </c>
      <c r="F419" s="62">
        <v>130.1</v>
      </c>
      <c r="G419" s="60">
        <f t="shared" si="59"/>
        <v>161.24</v>
      </c>
      <c r="H419" s="60">
        <f t="shared" si="63"/>
        <v>62.28</v>
      </c>
      <c r="I419" s="60">
        <f t="shared" si="64"/>
        <v>260.20000000000005</v>
      </c>
      <c r="J419" s="60">
        <f t="shared" si="65"/>
        <v>322.48</v>
      </c>
      <c r="K419" s="69"/>
      <c r="L419" s="69"/>
      <c r="M419" s="73"/>
      <c r="N419" s="69"/>
      <c r="O419" s="69"/>
      <c r="P419" s="69"/>
      <c r="Q419" s="69"/>
      <c r="R419" s="69"/>
      <c r="S419" s="69"/>
      <c r="T419" s="69"/>
      <c r="U419" s="69"/>
    </row>
    <row r="420" spans="1:21" s="51" customFormat="1" ht="25.5" x14ac:dyDescent="0.2">
      <c r="A420" s="57" t="s">
        <v>782</v>
      </c>
      <c r="B420" s="57" t="s">
        <v>783</v>
      </c>
      <c r="C420" s="58" t="s">
        <v>699</v>
      </c>
      <c r="D420" s="59">
        <v>1.05</v>
      </c>
      <c r="E420" s="62">
        <v>44.31</v>
      </c>
      <c r="F420" s="62">
        <v>486.18</v>
      </c>
      <c r="G420" s="60">
        <f t="shared" si="59"/>
        <v>530.49</v>
      </c>
      <c r="H420" s="60">
        <f t="shared" si="63"/>
        <v>46.52</v>
      </c>
      <c r="I420" s="60">
        <f t="shared" si="64"/>
        <v>510.49</v>
      </c>
      <c r="J420" s="60">
        <f t="shared" si="65"/>
        <v>557.01</v>
      </c>
      <c r="K420" s="69"/>
      <c r="L420" s="69"/>
      <c r="M420" s="73"/>
      <c r="N420" s="69"/>
      <c r="O420" s="69"/>
      <c r="P420" s="69"/>
      <c r="Q420" s="69"/>
      <c r="R420" s="69"/>
      <c r="S420" s="69"/>
      <c r="T420" s="69"/>
      <c r="U420" s="69"/>
    </row>
    <row r="421" spans="1:21" x14ac:dyDescent="0.2">
      <c r="A421" s="54" t="s">
        <v>623</v>
      </c>
      <c r="B421" s="54" t="s">
        <v>784</v>
      </c>
      <c r="C421" s="54"/>
      <c r="D421" s="55"/>
      <c r="E421" s="63"/>
      <c r="F421" s="63"/>
      <c r="G421" s="54"/>
      <c r="H421" s="54"/>
      <c r="I421" s="54"/>
      <c r="J421" s="56">
        <f>SUM(J422:J431)</f>
        <v>4222.3500000000004</v>
      </c>
      <c r="K421" s="61"/>
      <c r="L421" s="61"/>
      <c r="M421" s="67"/>
      <c r="N421" s="61"/>
      <c r="O421" s="61"/>
      <c r="P421" s="61"/>
      <c r="Q421" s="61"/>
      <c r="R421" s="61"/>
      <c r="S421" s="61"/>
      <c r="T421" s="61"/>
      <c r="U421" s="61"/>
    </row>
    <row r="422" spans="1:21" s="51" customFormat="1" ht="38.25" x14ac:dyDescent="0.2">
      <c r="A422" s="57" t="s">
        <v>785</v>
      </c>
      <c r="B422" s="57" t="s">
        <v>935</v>
      </c>
      <c r="C422" s="58" t="s">
        <v>34</v>
      </c>
      <c r="D422" s="59">
        <v>11.52</v>
      </c>
      <c r="E422" s="62">
        <v>8.76</v>
      </c>
      <c r="F422" s="62">
        <v>47.5</v>
      </c>
      <c r="G422" s="60">
        <f t="shared" si="59"/>
        <v>56.26</v>
      </c>
      <c r="H422" s="60">
        <f t="shared" ref="H422:H431" si="66">TRUNC(D422 * E422, 2)</f>
        <v>100.91</v>
      </c>
      <c r="I422" s="60">
        <f t="shared" ref="I422:I431" si="67">J422 - H422</f>
        <v>547.20000000000005</v>
      </c>
      <c r="J422" s="60">
        <f t="shared" ref="J422:J431" si="68">TRUNC(D422 * G422, 2)</f>
        <v>648.11</v>
      </c>
      <c r="K422" s="69"/>
      <c r="L422" s="69"/>
      <c r="M422" s="73"/>
      <c r="N422" s="69"/>
      <c r="O422" s="69"/>
      <c r="P422" s="69"/>
      <c r="Q422" s="69"/>
      <c r="R422" s="69"/>
      <c r="S422" s="69"/>
      <c r="T422" s="69"/>
      <c r="U422" s="69"/>
    </row>
    <row r="423" spans="1:21" s="51" customFormat="1" ht="51" x14ac:dyDescent="0.2">
      <c r="A423" s="57" t="s">
        <v>786</v>
      </c>
      <c r="B423" s="57" t="s">
        <v>934</v>
      </c>
      <c r="C423" s="58" t="s">
        <v>34</v>
      </c>
      <c r="D423" s="59">
        <v>18</v>
      </c>
      <c r="E423" s="62">
        <v>26.45</v>
      </c>
      <c r="F423" s="62">
        <v>24.75</v>
      </c>
      <c r="G423" s="60">
        <f t="shared" si="59"/>
        <v>51.2</v>
      </c>
      <c r="H423" s="60">
        <f t="shared" si="66"/>
        <v>476.1</v>
      </c>
      <c r="I423" s="60">
        <f t="shared" si="67"/>
        <v>445.5</v>
      </c>
      <c r="J423" s="60">
        <f t="shared" si="68"/>
        <v>921.6</v>
      </c>
      <c r="K423" s="69"/>
      <c r="L423" s="69"/>
      <c r="M423" s="73"/>
      <c r="N423" s="69"/>
      <c r="O423" s="69"/>
      <c r="P423" s="69"/>
      <c r="Q423" s="69"/>
      <c r="R423" s="69"/>
      <c r="S423" s="69"/>
      <c r="T423" s="69"/>
      <c r="U423" s="69"/>
    </row>
    <row r="424" spans="1:21" s="51" customFormat="1" ht="25.5" x14ac:dyDescent="0.2">
      <c r="A424" s="57" t="s">
        <v>787</v>
      </c>
      <c r="B424" s="57" t="s">
        <v>933</v>
      </c>
      <c r="C424" s="58" t="s">
        <v>21</v>
      </c>
      <c r="D424" s="59">
        <v>1</v>
      </c>
      <c r="E424" s="62">
        <v>9.85</v>
      </c>
      <c r="F424" s="62">
        <v>125.48</v>
      </c>
      <c r="G424" s="60">
        <f t="shared" si="59"/>
        <v>135.33000000000001</v>
      </c>
      <c r="H424" s="60">
        <f t="shared" si="66"/>
        <v>9.85</v>
      </c>
      <c r="I424" s="60">
        <f t="shared" si="67"/>
        <v>125.48000000000002</v>
      </c>
      <c r="J424" s="60">
        <f t="shared" si="68"/>
        <v>135.33000000000001</v>
      </c>
      <c r="K424" s="69"/>
      <c r="L424" s="69"/>
      <c r="M424" s="73"/>
      <c r="N424" s="69"/>
      <c r="O424" s="69"/>
      <c r="P424" s="69"/>
      <c r="Q424" s="69"/>
      <c r="R424" s="69"/>
      <c r="S424" s="69"/>
      <c r="T424" s="69"/>
      <c r="U424" s="69"/>
    </row>
    <row r="425" spans="1:21" s="51" customFormat="1" ht="25.5" x14ac:dyDescent="0.2">
      <c r="A425" s="57" t="s">
        <v>788</v>
      </c>
      <c r="B425" s="57" t="s">
        <v>936</v>
      </c>
      <c r="C425" s="58" t="s">
        <v>21</v>
      </c>
      <c r="D425" s="59">
        <v>2</v>
      </c>
      <c r="E425" s="62">
        <v>34.61</v>
      </c>
      <c r="F425" s="62">
        <v>238.82</v>
      </c>
      <c r="G425" s="60">
        <f t="shared" si="59"/>
        <v>273.43</v>
      </c>
      <c r="H425" s="60">
        <f t="shared" si="66"/>
        <v>69.22</v>
      </c>
      <c r="I425" s="60">
        <f t="shared" si="67"/>
        <v>477.64</v>
      </c>
      <c r="J425" s="60">
        <f t="shared" si="68"/>
        <v>546.86</v>
      </c>
      <c r="K425" s="69"/>
      <c r="L425" s="69"/>
      <c r="M425" s="73"/>
      <c r="N425" s="69"/>
      <c r="O425" s="69"/>
      <c r="P425" s="69"/>
      <c r="Q425" s="69"/>
      <c r="R425" s="69"/>
      <c r="S425" s="69"/>
      <c r="T425" s="69"/>
      <c r="U425" s="69"/>
    </row>
    <row r="426" spans="1:21" s="51" customFormat="1" ht="51" x14ac:dyDescent="0.2">
      <c r="A426" s="57" t="s">
        <v>789</v>
      </c>
      <c r="B426" s="57" t="s">
        <v>937</v>
      </c>
      <c r="C426" s="58" t="s">
        <v>34</v>
      </c>
      <c r="D426" s="59">
        <v>3</v>
      </c>
      <c r="E426" s="62">
        <v>35.81</v>
      </c>
      <c r="F426" s="62">
        <v>34.369999999999997</v>
      </c>
      <c r="G426" s="60">
        <f t="shared" si="59"/>
        <v>70.180000000000007</v>
      </c>
      <c r="H426" s="60">
        <f t="shared" si="66"/>
        <v>107.43</v>
      </c>
      <c r="I426" s="60">
        <f t="shared" si="67"/>
        <v>103.10999999999999</v>
      </c>
      <c r="J426" s="60">
        <f t="shared" si="68"/>
        <v>210.54</v>
      </c>
      <c r="K426" s="69"/>
      <c r="L426" s="69"/>
      <c r="M426" s="73"/>
      <c r="N426" s="69"/>
      <c r="O426" s="69"/>
      <c r="P426" s="69"/>
      <c r="Q426" s="69"/>
      <c r="R426" s="69"/>
      <c r="S426" s="69"/>
      <c r="T426" s="69"/>
      <c r="U426" s="69"/>
    </row>
    <row r="427" spans="1:21" s="51" customFormat="1" ht="51" x14ac:dyDescent="0.2">
      <c r="A427" s="57" t="s">
        <v>790</v>
      </c>
      <c r="B427" s="57" t="s">
        <v>938</v>
      </c>
      <c r="C427" s="58" t="s">
        <v>34</v>
      </c>
      <c r="D427" s="59">
        <v>4</v>
      </c>
      <c r="E427" s="62">
        <v>40.96</v>
      </c>
      <c r="F427" s="62">
        <v>70.290000000000006</v>
      </c>
      <c r="G427" s="60">
        <f t="shared" si="59"/>
        <v>111.25</v>
      </c>
      <c r="H427" s="60">
        <f t="shared" si="66"/>
        <v>163.84</v>
      </c>
      <c r="I427" s="60">
        <f t="shared" si="67"/>
        <v>281.15999999999997</v>
      </c>
      <c r="J427" s="60">
        <f t="shared" si="68"/>
        <v>445</v>
      </c>
      <c r="K427" s="69"/>
      <c r="L427" s="69"/>
      <c r="M427" s="73"/>
      <c r="N427" s="69"/>
      <c r="O427" s="69"/>
      <c r="P427" s="69"/>
      <c r="Q427" s="69"/>
      <c r="R427" s="69"/>
      <c r="S427" s="69"/>
      <c r="T427" s="69"/>
      <c r="U427" s="69"/>
    </row>
    <row r="428" spans="1:21" s="51" customFormat="1" ht="51" x14ac:dyDescent="0.2">
      <c r="A428" s="57" t="s">
        <v>791</v>
      </c>
      <c r="B428" s="57" t="s">
        <v>939</v>
      </c>
      <c r="C428" s="58" t="s">
        <v>34</v>
      </c>
      <c r="D428" s="59">
        <v>8.8000000000000007</v>
      </c>
      <c r="E428" s="62">
        <v>24.41</v>
      </c>
      <c r="F428" s="62">
        <v>57.9</v>
      </c>
      <c r="G428" s="60">
        <f t="shared" si="59"/>
        <v>82.31</v>
      </c>
      <c r="H428" s="60">
        <f t="shared" si="66"/>
        <v>214.8</v>
      </c>
      <c r="I428" s="60">
        <f t="shared" si="67"/>
        <v>509.52000000000004</v>
      </c>
      <c r="J428" s="60">
        <f t="shared" si="68"/>
        <v>724.32</v>
      </c>
      <c r="K428" s="69"/>
      <c r="L428" s="69"/>
      <c r="M428" s="73"/>
      <c r="N428" s="69"/>
      <c r="O428" s="69"/>
      <c r="P428" s="69"/>
      <c r="Q428" s="69"/>
      <c r="R428" s="69"/>
      <c r="S428" s="69"/>
      <c r="T428" s="69"/>
      <c r="U428" s="69"/>
    </row>
    <row r="429" spans="1:21" s="51" customFormat="1" ht="38.25" x14ac:dyDescent="0.2">
      <c r="A429" s="57" t="s">
        <v>792</v>
      </c>
      <c r="B429" s="57" t="s">
        <v>793</v>
      </c>
      <c r="C429" s="58" t="s">
        <v>21</v>
      </c>
      <c r="D429" s="59">
        <v>2</v>
      </c>
      <c r="E429" s="62">
        <v>15.83</v>
      </c>
      <c r="F429" s="62">
        <v>61.09</v>
      </c>
      <c r="G429" s="60">
        <f t="shared" si="59"/>
        <v>76.92</v>
      </c>
      <c r="H429" s="60">
        <f t="shared" si="66"/>
        <v>31.66</v>
      </c>
      <c r="I429" s="60">
        <f t="shared" si="67"/>
        <v>122.18</v>
      </c>
      <c r="J429" s="60">
        <f t="shared" si="68"/>
        <v>153.84</v>
      </c>
      <c r="K429" s="69"/>
      <c r="L429" s="69"/>
      <c r="M429" s="73"/>
      <c r="N429" s="69"/>
      <c r="O429" s="69"/>
      <c r="P429" s="69"/>
      <c r="Q429" s="69"/>
      <c r="R429" s="69"/>
      <c r="S429" s="69"/>
      <c r="T429" s="69"/>
      <c r="U429" s="69"/>
    </row>
    <row r="430" spans="1:21" s="51" customFormat="1" ht="51" x14ac:dyDescent="0.2">
      <c r="A430" s="57" t="s">
        <v>794</v>
      </c>
      <c r="B430" s="57" t="s">
        <v>940</v>
      </c>
      <c r="C430" s="58" t="s">
        <v>34</v>
      </c>
      <c r="D430" s="59">
        <v>5</v>
      </c>
      <c r="E430" s="62">
        <v>13.16</v>
      </c>
      <c r="F430" s="62">
        <v>56.87</v>
      </c>
      <c r="G430" s="60">
        <f t="shared" si="59"/>
        <v>70.03</v>
      </c>
      <c r="H430" s="60">
        <f t="shared" si="66"/>
        <v>65.8</v>
      </c>
      <c r="I430" s="60">
        <f t="shared" si="67"/>
        <v>284.34999999999997</v>
      </c>
      <c r="J430" s="60">
        <f t="shared" si="68"/>
        <v>350.15</v>
      </c>
      <c r="K430" s="69"/>
      <c r="L430" s="69"/>
      <c r="M430" s="73"/>
      <c r="N430" s="69"/>
      <c r="O430" s="69"/>
      <c r="P430" s="69"/>
      <c r="Q430" s="69"/>
      <c r="R430" s="69"/>
      <c r="S430" s="69"/>
      <c r="T430" s="69"/>
      <c r="U430" s="69"/>
    </row>
    <row r="431" spans="1:21" s="51" customFormat="1" x14ac:dyDescent="0.2">
      <c r="A431" s="57" t="s">
        <v>795</v>
      </c>
      <c r="B431" s="57" t="s">
        <v>796</v>
      </c>
      <c r="C431" s="58" t="s">
        <v>21</v>
      </c>
      <c r="D431" s="59">
        <v>1</v>
      </c>
      <c r="E431" s="62">
        <v>39.380000000000003</v>
      </c>
      <c r="F431" s="62">
        <v>47.22</v>
      </c>
      <c r="G431" s="60">
        <f t="shared" si="59"/>
        <v>86.6</v>
      </c>
      <c r="H431" s="60">
        <f t="shared" si="66"/>
        <v>39.380000000000003</v>
      </c>
      <c r="I431" s="60">
        <f t="shared" si="67"/>
        <v>47.219999999999992</v>
      </c>
      <c r="J431" s="60">
        <f t="shared" si="68"/>
        <v>86.6</v>
      </c>
      <c r="K431" s="69"/>
      <c r="L431" s="69"/>
      <c r="M431" s="73"/>
      <c r="N431" s="69"/>
      <c r="O431" s="69"/>
      <c r="P431" s="69"/>
      <c r="Q431" s="69"/>
      <c r="R431" s="69"/>
      <c r="S431" s="69"/>
      <c r="T431" s="69"/>
      <c r="U431" s="69"/>
    </row>
    <row r="432" spans="1:21" x14ac:dyDescent="0.2">
      <c r="A432" s="54" t="s">
        <v>797</v>
      </c>
      <c r="B432" s="54" t="s">
        <v>129</v>
      </c>
      <c r="C432" s="54"/>
      <c r="D432" s="55"/>
      <c r="E432" s="63"/>
      <c r="F432" s="63"/>
      <c r="G432" s="54"/>
      <c r="H432" s="54"/>
      <c r="I432" s="54"/>
      <c r="J432" s="56">
        <f>SUM(J433:J440)</f>
        <v>14101.800000000001</v>
      </c>
      <c r="K432" s="61"/>
      <c r="L432" s="61"/>
      <c r="M432" s="67"/>
      <c r="N432" s="61"/>
      <c r="O432" s="61"/>
      <c r="P432" s="61"/>
      <c r="Q432" s="61"/>
      <c r="R432" s="61"/>
      <c r="S432" s="61"/>
      <c r="T432" s="61"/>
      <c r="U432" s="61"/>
    </row>
    <row r="433" spans="1:21" s="51" customFormat="1" ht="38.25" x14ac:dyDescent="0.2">
      <c r="A433" s="57" t="s">
        <v>798</v>
      </c>
      <c r="B433" s="57" t="s">
        <v>893</v>
      </c>
      <c r="C433" s="58" t="s">
        <v>699</v>
      </c>
      <c r="D433" s="59">
        <v>58.93</v>
      </c>
      <c r="E433" s="62">
        <v>23.23</v>
      </c>
      <c r="F433" s="62">
        <v>44.38</v>
      </c>
      <c r="G433" s="60">
        <f t="shared" si="59"/>
        <v>67.61</v>
      </c>
      <c r="H433" s="60">
        <f t="shared" ref="H433:H440" si="69">TRUNC(D433 * E433, 2)</f>
        <v>1368.94</v>
      </c>
      <c r="I433" s="60">
        <f t="shared" ref="I433:I440" si="70">J433 - H433</f>
        <v>2615.31</v>
      </c>
      <c r="J433" s="60">
        <f t="shared" ref="J433:J440" si="71">TRUNC(D433 * G433, 2)</f>
        <v>3984.25</v>
      </c>
      <c r="K433" s="69"/>
      <c r="L433" s="69"/>
      <c r="M433" s="73"/>
      <c r="N433" s="69"/>
      <c r="O433" s="69"/>
      <c r="P433" s="69"/>
      <c r="Q433" s="69"/>
      <c r="R433" s="69"/>
      <c r="S433" s="69"/>
      <c r="T433" s="69"/>
      <c r="U433" s="69"/>
    </row>
    <row r="434" spans="1:21" s="51" customFormat="1" ht="25.5" x14ac:dyDescent="0.2">
      <c r="A434" s="57" t="s">
        <v>799</v>
      </c>
      <c r="B434" s="57" t="s">
        <v>941</v>
      </c>
      <c r="C434" s="58" t="s">
        <v>34</v>
      </c>
      <c r="D434" s="59">
        <v>7</v>
      </c>
      <c r="E434" s="62">
        <v>21.16</v>
      </c>
      <c r="F434" s="62">
        <v>90.8</v>
      </c>
      <c r="G434" s="60">
        <f t="shared" si="59"/>
        <v>111.96</v>
      </c>
      <c r="H434" s="60">
        <f t="shared" si="69"/>
        <v>148.12</v>
      </c>
      <c r="I434" s="60">
        <f t="shared" si="70"/>
        <v>635.6</v>
      </c>
      <c r="J434" s="60">
        <f t="shared" si="71"/>
        <v>783.72</v>
      </c>
      <c r="K434" s="69"/>
      <c r="L434" s="69"/>
      <c r="M434" s="73"/>
      <c r="N434" s="69"/>
      <c r="O434" s="69"/>
      <c r="P434" s="69"/>
      <c r="Q434" s="69"/>
      <c r="R434" s="69"/>
      <c r="S434" s="69"/>
      <c r="T434" s="69"/>
      <c r="U434" s="69"/>
    </row>
    <row r="435" spans="1:21" s="51" customFormat="1" ht="25.5" x14ac:dyDescent="0.2">
      <c r="A435" s="57" t="s">
        <v>800</v>
      </c>
      <c r="B435" s="57" t="s">
        <v>942</v>
      </c>
      <c r="C435" s="58" t="s">
        <v>34</v>
      </c>
      <c r="D435" s="59">
        <v>3</v>
      </c>
      <c r="E435" s="62">
        <v>21.16</v>
      </c>
      <c r="F435" s="62">
        <v>87.09</v>
      </c>
      <c r="G435" s="60">
        <f t="shared" si="59"/>
        <v>108.25</v>
      </c>
      <c r="H435" s="60">
        <f t="shared" si="69"/>
        <v>63.48</v>
      </c>
      <c r="I435" s="60">
        <f t="shared" si="70"/>
        <v>261.27</v>
      </c>
      <c r="J435" s="60">
        <f t="shared" si="71"/>
        <v>324.75</v>
      </c>
      <c r="K435" s="69"/>
      <c r="L435" s="69"/>
      <c r="M435" s="73"/>
      <c r="N435" s="69"/>
      <c r="O435" s="69"/>
      <c r="P435" s="69"/>
      <c r="Q435" s="69"/>
      <c r="R435" s="69"/>
      <c r="S435" s="69"/>
      <c r="T435" s="69"/>
      <c r="U435" s="69"/>
    </row>
    <row r="436" spans="1:21" s="51" customFormat="1" ht="51" x14ac:dyDescent="0.2">
      <c r="A436" s="57" t="s">
        <v>801</v>
      </c>
      <c r="B436" s="57" t="s">
        <v>943</v>
      </c>
      <c r="C436" s="58" t="s">
        <v>699</v>
      </c>
      <c r="D436" s="59">
        <v>117.86</v>
      </c>
      <c r="E436" s="62">
        <v>4.93</v>
      </c>
      <c r="F436" s="62">
        <v>3.89</v>
      </c>
      <c r="G436" s="60">
        <f t="shared" si="59"/>
        <v>8.82</v>
      </c>
      <c r="H436" s="60">
        <f t="shared" si="69"/>
        <v>581.04</v>
      </c>
      <c r="I436" s="60">
        <f t="shared" si="70"/>
        <v>458.48</v>
      </c>
      <c r="J436" s="60">
        <f t="shared" si="71"/>
        <v>1039.52</v>
      </c>
      <c r="K436" s="69"/>
      <c r="L436" s="69"/>
      <c r="M436" s="73"/>
      <c r="N436" s="69"/>
      <c r="O436" s="69"/>
      <c r="P436" s="69"/>
      <c r="Q436" s="69"/>
      <c r="R436" s="69"/>
      <c r="S436" s="69"/>
      <c r="T436" s="69"/>
      <c r="U436" s="69"/>
    </row>
    <row r="437" spans="1:21" s="51" customFormat="1" ht="51" x14ac:dyDescent="0.2">
      <c r="A437" s="57" t="s">
        <v>802</v>
      </c>
      <c r="B437" s="57" t="s">
        <v>894</v>
      </c>
      <c r="C437" s="58" t="s">
        <v>699</v>
      </c>
      <c r="D437" s="59">
        <v>117.86</v>
      </c>
      <c r="E437" s="62">
        <v>15.7</v>
      </c>
      <c r="F437" s="62">
        <v>29.38</v>
      </c>
      <c r="G437" s="60">
        <f t="shared" si="59"/>
        <v>45.08</v>
      </c>
      <c r="H437" s="60">
        <f t="shared" si="69"/>
        <v>1850.4</v>
      </c>
      <c r="I437" s="60">
        <f t="shared" si="70"/>
        <v>3462.72</v>
      </c>
      <c r="J437" s="60">
        <f t="shared" si="71"/>
        <v>5313.12</v>
      </c>
      <c r="K437" s="69"/>
      <c r="L437" s="69"/>
      <c r="M437" s="73"/>
      <c r="N437" s="69"/>
      <c r="O437" s="69"/>
      <c r="P437" s="69"/>
      <c r="Q437" s="69"/>
      <c r="R437" s="69"/>
      <c r="S437" s="69"/>
      <c r="T437" s="69"/>
      <c r="U437" s="69"/>
    </row>
    <row r="438" spans="1:21" s="51" customFormat="1" ht="51" x14ac:dyDescent="0.2">
      <c r="A438" s="57" t="s">
        <v>803</v>
      </c>
      <c r="B438" s="57" t="s">
        <v>804</v>
      </c>
      <c r="C438" s="58" t="s">
        <v>699</v>
      </c>
      <c r="D438" s="59">
        <v>36.119999999999997</v>
      </c>
      <c r="E438" s="62">
        <v>15.27</v>
      </c>
      <c r="F438" s="62">
        <v>48.05</v>
      </c>
      <c r="G438" s="60">
        <f t="shared" si="59"/>
        <v>63.319999999999993</v>
      </c>
      <c r="H438" s="60">
        <f t="shared" si="69"/>
        <v>551.54999999999995</v>
      </c>
      <c r="I438" s="60">
        <f t="shared" si="70"/>
        <v>1735.5600000000002</v>
      </c>
      <c r="J438" s="60">
        <f t="shared" si="71"/>
        <v>2287.11</v>
      </c>
      <c r="K438" s="69"/>
      <c r="L438" s="69"/>
      <c r="M438" s="73"/>
      <c r="N438" s="69"/>
      <c r="O438" s="69"/>
      <c r="P438" s="69"/>
      <c r="Q438" s="69"/>
      <c r="R438" s="69"/>
      <c r="S438" s="69"/>
      <c r="T438" s="69"/>
      <c r="U438" s="69"/>
    </row>
    <row r="439" spans="1:21" s="51" customFormat="1" ht="25.5" x14ac:dyDescent="0.2">
      <c r="A439" s="57" t="s">
        <v>805</v>
      </c>
      <c r="B439" s="57" t="s">
        <v>944</v>
      </c>
      <c r="C439" s="58" t="s">
        <v>34</v>
      </c>
      <c r="D439" s="59">
        <v>1.2</v>
      </c>
      <c r="E439" s="62">
        <v>19.98</v>
      </c>
      <c r="F439" s="62">
        <v>119.55</v>
      </c>
      <c r="G439" s="60">
        <f t="shared" si="59"/>
        <v>139.53</v>
      </c>
      <c r="H439" s="60">
        <f t="shared" si="69"/>
        <v>23.97</v>
      </c>
      <c r="I439" s="60">
        <f t="shared" si="70"/>
        <v>143.46</v>
      </c>
      <c r="J439" s="60">
        <f t="shared" si="71"/>
        <v>167.43</v>
      </c>
      <c r="K439" s="69"/>
      <c r="L439" s="69"/>
      <c r="M439" s="73"/>
      <c r="N439" s="69"/>
      <c r="O439" s="69"/>
      <c r="P439" s="69"/>
      <c r="Q439" s="69"/>
      <c r="R439" s="69"/>
      <c r="S439" s="69"/>
      <c r="T439" s="69"/>
      <c r="U439" s="69"/>
    </row>
    <row r="440" spans="1:21" s="51" customFormat="1" ht="38.25" x14ac:dyDescent="0.2">
      <c r="A440" s="57" t="s">
        <v>806</v>
      </c>
      <c r="B440" s="57" t="s">
        <v>945</v>
      </c>
      <c r="C440" s="58" t="s">
        <v>699</v>
      </c>
      <c r="D440" s="59">
        <v>2.7</v>
      </c>
      <c r="E440" s="62">
        <v>47.29</v>
      </c>
      <c r="F440" s="62">
        <v>27.49</v>
      </c>
      <c r="G440" s="60">
        <f t="shared" si="59"/>
        <v>74.78</v>
      </c>
      <c r="H440" s="60">
        <f t="shared" si="69"/>
        <v>127.68</v>
      </c>
      <c r="I440" s="60">
        <f t="shared" si="70"/>
        <v>74.22</v>
      </c>
      <c r="J440" s="60">
        <f t="shared" si="71"/>
        <v>201.9</v>
      </c>
      <c r="K440" s="69"/>
      <c r="L440" s="69"/>
      <c r="M440" s="73"/>
      <c r="N440" s="69"/>
      <c r="O440" s="69"/>
      <c r="P440" s="69"/>
      <c r="Q440" s="69"/>
      <c r="R440" s="69"/>
      <c r="S440" s="69"/>
      <c r="T440" s="69"/>
      <c r="U440" s="69"/>
    </row>
    <row r="441" spans="1:21" x14ac:dyDescent="0.2">
      <c r="A441" s="54" t="s">
        <v>807</v>
      </c>
      <c r="B441" s="54" t="s">
        <v>808</v>
      </c>
      <c r="C441" s="54"/>
      <c r="D441" s="55"/>
      <c r="E441" s="63"/>
      <c r="F441" s="63"/>
      <c r="G441" s="54"/>
      <c r="H441" s="54"/>
      <c r="I441" s="54"/>
      <c r="J441" s="56">
        <f>SUM(J442:J449)</f>
        <v>2581.14</v>
      </c>
      <c r="K441" s="61"/>
      <c r="L441" s="61"/>
      <c r="M441" s="67"/>
      <c r="N441" s="61"/>
      <c r="O441" s="61"/>
      <c r="P441" s="61"/>
      <c r="Q441" s="61"/>
      <c r="R441" s="61"/>
      <c r="S441" s="61"/>
      <c r="T441" s="61"/>
      <c r="U441" s="61"/>
    </row>
    <row r="442" spans="1:21" s="51" customFormat="1" ht="38.25" x14ac:dyDescent="0.2">
      <c r="A442" s="57" t="s">
        <v>809</v>
      </c>
      <c r="B442" s="57" t="s">
        <v>810</v>
      </c>
      <c r="C442" s="58" t="s">
        <v>699</v>
      </c>
      <c r="D442" s="59">
        <v>9.44</v>
      </c>
      <c r="E442" s="62">
        <v>14.2</v>
      </c>
      <c r="F442" s="62">
        <v>48.08</v>
      </c>
      <c r="G442" s="60">
        <f t="shared" si="59"/>
        <v>62.28</v>
      </c>
      <c r="H442" s="60">
        <f t="shared" ref="H442:H449" si="72">TRUNC(D442 * E442, 2)</f>
        <v>134.04</v>
      </c>
      <c r="I442" s="60">
        <f t="shared" ref="I442:I449" si="73">J442 - H442</f>
        <v>453.88</v>
      </c>
      <c r="J442" s="60">
        <f t="shared" ref="J442:J449" si="74">TRUNC(D442 * G442, 2)</f>
        <v>587.91999999999996</v>
      </c>
      <c r="K442" s="69"/>
      <c r="L442" s="69"/>
      <c r="M442" s="73"/>
      <c r="N442" s="69"/>
      <c r="O442" s="69"/>
      <c r="P442" s="69"/>
      <c r="Q442" s="69"/>
      <c r="R442" s="69"/>
      <c r="S442" s="69"/>
      <c r="T442" s="69"/>
      <c r="U442" s="69"/>
    </row>
    <row r="443" spans="1:21" s="51" customFormat="1" ht="25.5" x14ac:dyDescent="0.2">
      <c r="A443" s="57" t="s">
        <v>811</v>
      </c>
      <c r="B443" s="57" t="s">
        <v>161</v>
      </c>
      <c r="C443" s="58" t="s">
        <v>699</v>
      </c>
      <c r="D443" s="59">
        <v>9.44</v>
      </c>
      <c r="E443" s="62">
        <v>17.100000000000001</v>
      </c>
      <c r="F443" s="62">
        <v>26.86</v>
      </c>
      <c r="G443" s="60">
        <f t="shared" si="59"/>
        <v>43.96</v>
      </c>
      <c r="H443" s="60">
        <f t="shared" si="72"/>
        <v>161.41999999999999</v>
      </c>
      <c r="I443" s="60">
        <f t="shared" si="73"/>
        <v>253.56000000000003</v>
      </c>
      <c r="J443" s="60">
        <f t="shared" si="74"/>
        <v>414.98</v>
      </c>
      <c r="K443" s="69"/>
      <c r="L443" s="69"/>
      <c r="M443" s="73"/>
      <c r="N443" s="69"/>
      <c r="O443" s="69"/>
      <c r="P443" s="69"/>
      <c r="Q443" s="69"/>
      <c r="R443" s="69"/>
      <c r="S443" s="69"/>
      <c r="T443" s="69"/>
      <c r="U443" s="69"/>
    </row>
    <row r="444" spans="1:21" s="51" customFormat="1" ht="25.5" x14ac:dyDescent="0.2">
      <c r="A444" s="57" t="s">
        <v>812</v>
      </c>
      <c r="B444" s="57" t="s">
        <v>813</v>
      </c>
      <c r="C444" s="58" t="s">
        <v>34</v>
      </c>
      <c r="D444" s="59">
        <v>21.9</v>
      </c>
      <c r="E444" s="62">
        <v>2.61</v>
      </c>
      <c r="F444" s="62">
        <v>10.84</v>
      </c>
      <c r="G444" s="60">
        <f t="shared" si="59"/>
        <v>13.45</v>
      </c>
      <c r="H444" s="60">
        <f t="shared" si="72"/>
        <v>57.15</v>
      </c>
      <c r="I444" s="60">
        <f t="shared" si="73"/>
        <v>237.4</v>
      </c>
      <c r="J444" s="60">
        <f t="shared" si="74"/>
        <v>294.55</v>
      </c>
      <c r="K444" s="69"/>
      <c r="L444" s="69"/>
      <c r="M444" s="73"/>
      <c r="N444" s="69"/>
      <c r="O444" s="69"/>
      <c r="P444" s="69"/>
      <c r="Q444" s="69"/>
      <c r="R444" s="69"/>
      <c r="S444" s="69"/>
      <c r="T444" s="69"/>
      <c r="U444" s="69"/>
    </row>
    <row r="445" spans="1:21" s="51" customFormat="1" ht="38.25" x14ac:dyDescent="0.2">
      <c r="A445" s="57" t="s">
        <v>814</v>
      </c>
      <c r="B445" s="57" t="s">
        <v>127</v>
      </c>
      <c r="C445" s="58" t="s">
        <v>701</v>
      </c>
      <c r="D445" s="59">
        <v>0.25</v>
      </c>
      <c r="E445" s="62">
        <v>183.23</v>
      </c>
      <c r="F445" s="62">
        <v>729.75</v>
      </c>
      <c r="G445" s="60">
        <f t="shared" si="59"/>
        <v>912.98</v>
      </c>
      <c r="H445" s="60">
        <f t="shared" si="72"/>
        <v>45.8</v>
      </c>
      <c r="I445" s="60">
        <f t="shared" si="73"/>
        <v>182.44</v>
      </c>
      <c r="J445" s="60">
        <f t="shared" si="74"/>
        <v>228.24</v>
      </c>
      <c r="K445" s="69"/>
      <c r="L445" s="69"/>
      <c r="M445" s="73"/>
      <c r="N445" s="69"/>
      <c r="O445" s="69"/>
      <c r="P445" s="69"/>
      <c r="Q445" s="69"/>
      <c r="R445" s="69"/>
      <c r="S445" s="69"/>
      <c r="T445" s="69"/>
      <c r="U445" s="69"/>
    </row>
    <row r="446" spans="1:21" s="51" customFormat="1" ht="25.5" x14ac:dyDescent="0.2">
      <c r="A446" s="57" t="s">
        <v>815</v>
      </c>
      <c r="B446" s="57" t="s">
        <v>816</v>
      </c>
      <c r="C446" s="58" t="s">
        <v>699</v>
      </c>
      <c r="D446" s="59">
        <v>9.44</v>
      </c>
      <c r="E446" s="62">
        <v>9.9700000000000006</v>
      </c>
      <c r="F446" s="62">
        <v>27.48</v>
      </c>
      <c r="G446" s="60">
        <f t="shared" si="59"/>
        <v>37.450000000000003</v>
      </c>
      <c r="H446" s="60">
        <f t="shared" si="72"/>
        <v>94.11</v>
      </c>
      <c r="I446" s="60">
        <f t="shared" si="73"/>
        <v>259.40999999999997</v>
      </c>
      <c r="J446" s="60">
        <f t="shared" si="74"/>
        <v>353.52</v>
      </c>
      <c r="K446" s="69"/>
      <c r="L446" s="69"/>
      <c r="M446" s="73"/>
      <c r="N446" s="69"/>
      <c r="O446" s="69"/>
      <c r="P446" s="69"/>
      <c r="Q446" s="69"/>
      <c r="R446" s="69"/>
      <c r="S446" s="69"/>
      <c r="T446" s="69"/>
      <c r="U446" s="69"/>
    </row>
    <row r="447" spans="1:21" s="51" customFormat="1" ht="63.75" x14ac:dyDescent="0.2">
      <c r="A447" s="57" t="s">
        <v>817</v>
      </c>
      <c r="B447" s="57" t="s">
        <v>818</v>
      </c>
      <c r="C447" s="58" t="s">
        <v>699</v>
      </c>
      <c r="D447" s="59">
        <v>9.44</v>
      </c>
      <c r="E447" s="62">
        <v>15.3</v>
      </c>
      <c r="F447" s="62">
        <v>43.31</v>
      </c>
      <c r="G447" s="60">
        <f t="shared" si="59"/>
        <v>58.61</v>
      </c>
      <c r="H447" s="60">
        <f t="shared" si="72"/>
        <v>144.43</v>
      </c>
      <c r="I447" s="60">
        <f t="shared" si="73"/>
        <v>408.84</v>
      </c>
      <c r="J447" s="60">
        <f t="shared" si="74"/>
        <v>553.27</v>
      </c>
      <c r="K447" s="69"/>
      <c r="L447" s="69"/>
      <c r="M447" s="73"/>
      <c r="N447" s="69"/>
      <c r="O447" s="69"/>
      <c r="P447" s="69"/>
      <c r="Q447" s="69"/>
      <c r="R447" s="69"/>
      <c r="S447" s="69"/>
      <c r="T447" s="69"/>
      <c r="U447" s="69"/>
    </row>
    <row r="448" spans="1:21" s="51" customFormat="1" x14ac:dyDescent="0.2">
      <c r="A448" s="57" t="s">
        <v>819</v>
      </c>
      <c r="B448" s="57" t="s">
        <v>946</v>
      </c>
      <c r="C448" s="58" t="s">
        <v>34</v>
      </c>
      <c r="D448" s="59">
        <v>1</v>
      </c>
      <c r="E448" s="62">
        <v>16.010000000000002</v>
      </c>
      <c r="F448" s="62">
        <v>102.16</v>
      </c>
      <c r="G448" s="60">
        <f t="shared" si="59"/>
        <v>118.17</v>
      </c>
      <c r="H448" s="60">
        <f t="shared" si="72"/>
        <v>16.010000000000002</v>
      </c>
      <c r="I448" s="60">
        <f t="shared" si="73"/>
        <v>102.16</v>
      </c>
      <c r="J448" s="60">
        <f t="shared" si="74"/>
        <v>118.17</v>
      </c>
      <c r="K448" s="69"/>
      <c r="L448" s="69"/>
      <c r="M448" s="73"/>
      <c r="N448" s="69"/>
      <c r="O448" s="69"/>
      <c r="P448" s="69"/>
      <c r="Q448" s="69"/>
      <c r="R448" s="69"/>
      <c r="S448" s="69"/>
      <c r="T448" s="69"/>
      <c r="U448" s="69"/>
    </row>
    <row r="449" spans="1:21" s="51" customFormat="1" ht="25.5" x14ac:dyDescent="0.2">
      <c r="A449" s="57" t="s">
        <v>820</v>
      </c>
      <c r="B449" s="57" t="s">
        <v>947</v>
      </c>
      <c r="C449" s="58" t="s">
        <v>34</v>
      </c>
      <c r="D449" s="59">
        <v>3.4</v>
      </c>
      <c r="E449" s="62">
        <v>2.12</v>
      </c>
      <c r="F449" s="62">
        <v>6.85</v>
      </c>
      <c r="G449" s="60">
        <f t="shared" si="59"/>
        <v>8.9699999999999989</v>
      </c>
      <c r="H449" s="60">
        <f t="shared" si="72"/>
        <v>7.2</v>
      </c>
      <c r="I449" s="60">
        <f t="shared" si="73"/>
        <v>23.29</v>
      </c>
      <c r="J449" s="60">
        <f t="shared" si="74"/>
        <v>30.49</v>
      </c>
      <c r="K449" s="69"/>
      <c r="L449" s="69"/>
      <c r="M449" s="73"/>
      <c r="N449" s="69"/>
      <c r="O449" s="69"/>
      <c r="P449" s="69"/>
      <c r="Q449" s="69"/>
      <c r="R449" s="69"/>
      <c r="S449" s="69"/>
      <c r="T449" s="69"/>
      <c r="U449" s="69"/>
    </row>
    <row r="450" spans="1:21" x14ac:dyDescent="0.2">
      <c r="A450" s="54" t="s">
        <v>821</v>
      </c>
      <c r="B450" s="54" t="s">
        <v>163</v>
      </c>
      <c r="C450" s="54"/>
      <c r="D450" s="55"/>
      <c r="E450" s="63"/>
      <c r="F450" s="63"/>
      <c r="G450" s="54"/>
      <c r="H450" s="54"/>
      <c r="I450" s="54"/>
      <c r="J450" s="56">
        <f>SUM(J451:J452)</f>
        <v>3126.71</v>
      </c>
      <c r="K450" s="61"/>
      <c r="L450" s="61"/>
      <c r="M450" s="67"/>
      <c r="N450" s="61"/>
      <c r="O450" s="61"/>
      <c r="P450" s="61"/>
      <c r="Q450" s="61"/>
      <c r="R450" s="61"/>
      <c r="S450" s="61"/>
      <c r="T450" s="61"/>
      <c r="U450" s="61"/>
    </row>
    <row r="451" spans="1:21" s="51" customFormat="1" ht="38.25" x14ac:dyDescent="0.2">
      <c r="A451" s="57" t="s">
        <v>822</v>
      </c>
      <c r="B451" s="57" t="s">
        <v>948</v>
      </c>
      <c r="C451" s="58" t="s">
        <v>699</v>
      </c>
      <c r="D451" s="59">
        <v>0.6</v>
      </c>
      <c r="E451" s="62">
        <v>50.29</v>
      </c>
      <c r="F451" s="62">
        <v>755.7</v>
      </c>
      <c r="G451" s="60">
        <f t="shared" si="59"/>
        <v>805.99</v>
      </c>
      <c r="H451" s="60">
        <f>TRUNC(D451 * E451, 2)</f>
        <v>30.17</v>
      </c>
      <c r="I451" s="60">
        <f>J451 - H451</f>
        <v>453.41999999999996</v>
      </c>
      <c r="J451" s="60">
        <f>TRUNC(D451 * G451, 2)</f>
        <v>483.59</v>
      </c>
      <c r="K451" s="69"/>
      <c r="L451" s="69"/>
      <c r="M451" s="73"/>
      <c r="N451" s="69"/>
      <c r="O451" s="69"/>
      <c r="P451" s="69"/>
      <c r="Q451" s="69"/>
      <c r="R451" s="69"/>
      <c r="S451" s="69"/>
      <c r="T451" s="69"/>
      <c r="U451" s="69"/>
    </row>
    <row r="452" spans="1:21" s="51" customFormat="1" ht="63.75" x14ac:dyDescent="0.2">
      <c r="A452" s="57" t="s">
        <v>823</v>
      </c>
      <c r="B452" s="57" t="s">
        <v>949</v>
      </c>
      <c r="C452" s="58" t="s">
        <v>21</v>
      </c>
      <c r="D452" s="59">
        <v>2</v>
      </c>
      <c r="E452" s="62">
        <v>224.9</v>
      </c>
      <c r="F452" s="62">
        <v>1096.6600000000001</v>
      </c>
      <c r="G452" s="60">
        <f t="shared" si="59"/>
        <v>1321.5600000000002</v>
      </c>
      <c r="H452" s="60">
        <f>TRUNC(D452 * E452, 2)</f>
        <v>449.8</v>
      </c>
      <c r="I452" s="60">
        <f>J452 - H452</f>
        <v>2193.3199999999997</v>
      </c>
      <c r="J452" s="60">
        <f>TRUNC(D452 * G452, 2)</f>
        <v>2643.12</v>
      </c>
      <c r="K452" s="69"/>
      <c r="L452" s="69"/>
      <c r="M452" s="73"/>
      <c r="N452" s="69"/>
      <c r="O452" s="69"/>
      <c r="P452" s="69"/>
      <c r="Q452" s="69"/>
      <c r="R452" s="69"/>
      <c r="S452" s="69"/>
      <c r="T452" s="69"/>
      <c r="U452" s="69"/>
    </row>
    <row r="453" spans="1:21" x14ac:dyDescent="0.2">
      <c r="A453" s="54" t="s">
        <v>824</v>
      </c>
      <c r="B453" s="54" t="s">
        <v>825</v>
      </c>
      <c r="C453" s="54"/>
      <c r="D453" s="55"/>
      <c r="E453" s="63"/>
      <c r="F453" s="63"/>
      <c r="G453" s="54"/>
      <c r="H453" s="54"/>
      <c r="I453" s="54"/>
      <c r="J453" s="56">
        <f>SUM(J454:J458)</f>
        <v>531.98</v>
      </c>
      <c r="K453" s="61"/>
      <c r="L453" s="61"/>
      <c r="M453" s="67"/>
      <c r="N453" s="61"/>
      <c r="O453" s="61"/>
      <c r="P453" s="61"/>
      <c r="Q453" s="61"/>
      <c r="R453" s="61"/>
      <c r="S453" s="61"/>
      <c r="T453" s="61"/>
      <c r="U453" s="61"/>
    </row>
    <row r="454" spans="1:21" s="51" customFormat="1" ht="38.25" x14ac:dyDescent="0.2">
      <c r="A454" s="57" t="s">
        <v>826</v>
      </c>
      <c r="B454" s="57" t="s">
        <v>827</v>
      </c>
      <c r="C454" s="58" t="s">
        <v>34</v>
      </c>
      <c r="D454" s="59">
        <v>10</v>
      </c>
      <c r="E454" s="62">
        <v>4.37</v>
      </c>
      <c r="F454" s="62">
        <v>5.97</v>
      </c>
      <c r="G454" s="60">
        <f t="shared" si="59"/>
        <v>10.34</v>
      </c>
      <c r="H454" s="60">
        <f>TRUNC(D454 * E454, 2)</f>
        <v>43.7</v>
      </c>
      <c r="I454" s="60">
        <f>J454 - H454</f>
        <v>59.7</v>
      </c>
      <c r="J454" s="60">
        <f>TRUNC(D454 * G454, 2)</f>
        <v>103.4</v>
      </c>
      <c r="K454" s="69"/>
      <c r="L454" s="69"/>
      <c r="M454" s="73"/>
      <c r="N454" s="69"/>
      <c r="O454" s="69"/>
      <c r="P454" s="69"/>
      <c r="Q454" s="69"/>
      <c r="R454" s="69"/>
      <c r="S454" s="69"/>
      <c r="T454" s="69"/>
      <c r="U454" s="69"/>
    </row>
    <row r="455" spans="1:21" s="51" customFormat="1" ht="38.25" x14ac:dyDescent="0.2">
      <c r="A455" s="57" t="s">
        <v>828</v>
      </c>
      <c r="B455" s="57" t="s">
        <v>829</v>
      </c>
      <c r="C455" s="58" t="s">
        <v>34</v>
      </c>
      <c r="D455" s="59">
        <v>4</v>
      </c>
      <c r="E455" s="62">
        <v>5.49</v>
      </c>
      <c r="F455" s="62">
        <v>5.25</v>
      </c>
      <c r="G455" s="60">
        <f t="shared" si="59"/>
        <v>10.74</v>
      </c>
      <c r="H455" s="60">
        <f>TRUNC(D455 * E455, 2)</f>
        <v>21.96</v>
      </c>
      <c r="I455" s="60">
        <f>J455 - H455</f>
        <v>21</v>
      </c>
      <c r="J455" s="60">
        <f>TRUNC(D455 * G455, 2)</f>
        <v>42.96</v>
      </c>
      <c r="K455" s="69"/>
      <c r="L455" s="69"/>
      <c r="M455" s="73"/>
      <c r="N455" s="69"/>
      <c r="O455" s="69"/>
      <c r="P455" s="69"/>
      <c r="Q455" s="69"/>
      <c r="R455" s="69"/>
      <c r="S455" s="69"/>
      <c r="T455" s="69"/>
      <c r="U455" s="69"/>
    </row>
    <row r="456" spans="1:21" s="51" customFormat="1" ht="25.5" x14ac:dyDescent="0.2">
      <c r="A456" s="57" t="s">
        <v>830</v>
      </c>
      <c r="B456" s="57" t="s">
        <v>953</v>
      </c>
      <c r="C456" s="58" t="s">
        <v>34</v>
      </c>
      <c r="D456" s="59">
        <v>30</v>
      </c>
      <c r="E456" s="62">
        <v>1.1399999999999999</v>
      </c>
      <c r="F456" s="62">
        <v>3.79</v>
      </c>
      <c r="G456" s="60">
        <f t="shared" si="59"/>
        <v>4.93</v>
      </c>
      <c r="H456" s="60">
        <f>TRUNC(D456 * E456, 2)</f>
        <v>34.200000000000003</v>
      </c>
      <c r="I456" s="60">
        <f>J456 - H456</f>
        <v>113.7</v>
      </c>
      <c r="J456" s="60">
        <f>TRUNC(D456 * G456, 2)</f>
        <v>147.9</v>
      </c>
      <c r="K456" s="69"/>
      <c r="L456" s="69"/>
      <c r="M456" s="73"/>
      <c r="N456" s="69"/>
      <c r="O456" s="69"/>
      <c r="P456" s="69"/>
      <c r="Q456" s="69"/>
      <c r="R456" s="69"/>
      <c r="S456" s="69"/>
      <c r="T456" s="69"/>
      <c r="U456" s="69"/>
    </row>
    <row r="457" spans="1:21" s="51" customFormat="1" ht="25.5" x14ac:dyDescent="0.2">
      <c r="A457" s="57" t="s">
        <v>831</v>
      </c>
      <c r="B457" s="57" t="s">
        <v>952</v>
      </c>
      <c r="C457" s="58" t="s">
        <v>21</v>
      </c>
      <c r="D457" s="59">
        <v>2</v>
      </c>
      <c r="E457" s="62">
        <v>11.45</v>
      </c>
      <c r="F457" s="62">
        <v>18.63</v>
      </c>
      <c r="G457" s="60">
        <f t="shared" si="59"/>
        <v>30.08</v>
      </c>
      <c r="H457" s="60">
        <f>TRUNC(D457 * E457, 2)</f>
        <v>22.9</v>
      </c>
      <c r="I457" s="60">
        <f>J457 - H457</f>
        <v>37.26</v>
      </c>
      <c r="J457" s="60">
        <f>TRUNC(D457 * G457, 2)</f>
        <v>60.16</v>
      </c>
      <c r="K457" s="69"/>
      <c r="L457" s="69"/>
      <c r="M457" s="73"/>
      <c r="N457" s="69"/>
      <c r="O457" s="69"/>
      <c r="P457" s="69"/>
      <c r="Q457" s="69"/>
      <c r="R457" s="69"/>
      <c r="S457" s="69"/>
      <c r="T457" s="69"/>
      <c r="U457" s="69"/>
    </row>
    <row r="458" spans="1:21" s="51" customFormat="1" x14ac:dyDescent="0.2">
      <c r="A458" s="57" t="s">
        <v>832</v>
      </c>
      <c r="B458" s="57" t="s">
        <v>833</v>
      </c>
      <c r="C458" s="58" t="s">
        <v>21</v>
      </c>
      <c r="D458" s="59">
        <v>2</v>
      </c>
      <c r="E458" s="62">
        <v>37.369999999999997</v>
      </c>
      <c r="F458" s="62">
        <v>51.41</v>
      </c>
      <c r="G458" s="60">
        <f t="shared" si="59"/>
        <v>88.78</v>
      </c>
      <c r="H458" s="60">
        <f>TRUNC(D458 * E458, 2)</f>
        <v>74.739999999999995</v>
      </c>
      <c r="I458" s="60">
        <f>J458 - H458</f>
        <v>102.82000000000001</v>
      </c>
      <c r="J458" s="60">
        <f>TRUNC(D458 * G458, 2)</f>
        <v>177.56</v>
      </c>
      <c r="K458" s="69"/>
      <c r="L458" s="69"/>
      <c r="M458" s="73"/>
      <c r="N458" s="69"/>
      <c r="O458" s="69"/>
      <c r="P458" s="69"/>
      <c r="Q458" s="69"/>
      <c r="R458" s="69"/>
      <c r="S458" s="69"/>
      <c r="T458" s="69"/>
      <c r="U458" s="69"/>
    </row>
    <row r="459" spans="1:21" x14ac:dyDescent="0.2">
      <c r="A459" s="54" t="s">
        <v>834</v>
      </c>
      <c r="B459" s="54" t="s">
        <v>835</v>
      </c>
      <c r="C459" s="54"/>
      <c r="D459" s="55"/>
      <c r="E459" s="63"/>
      <c r="F459" s="63"/>
      <c r="G459" s="54"/>
      <c r="H459" s="54"/>
      <c r="I459" s="54"/>
      <c r="J459" s="56">
        <f>J460+J467+J475</f>
        <v>53533.49</v>
      </c>
      <c r="K459" s="61"/>
      <c r="L459" s="61"/>
      <c r="M459" s="67"/>
      <c r="N459" s="61"/>
      <c r="O459" s="61"/>
      <c r="P459" s="61"/>
      <c r="Q459" s="61"/>
      <c r="R459" s="61"/>
      <c r="S459" s="61"/>
      <c r="T459" s="61"/>
      <c r="U459" s="61"/>
    </row>
    <row r="460" spans="1:21" x14ac:dyDescent="0.2">
      <c r="A460" s="54" t="s">
        <v>836</v>
      </c>
      <c r="B460" s="54" t="s">
        <v>168</v>
      </c>
      <c r="C460" s="54"/>
      <c r="D460" s="55"/>
      <c r="E460" s="63"/>
      <c r="F460" s="63"/>
      <c r="G460" s="54"/>
      <c r="H460" s="54"/>
      <c r="I460" s="54"/>
      <c r="J460" s="56">
        <f>SUM(J461:J466)</f>
        <v>50189.009999999995</v>
      </c>
      <c r="K460" s="61"/>
      <c r="L460" s="61"/>
      <c r="M460" s="67"/>
      <c r="N460" s="61"/>
      <c r="O460" s="61"/>
      <c r="P460" s="61"/>
      <c r="Q460" s="61"/>
      <c r="R460" s="61"/>
      <c r="S460" s="61"/>
      <c r="T460" s="61"/>
      <c r="U460" s="61"/>
    </row>
    <row r="461" spans="1:21" s="51" customFormat="1" ht="25.5" x14ac:dyDescent="0.2">
      <c r="A461" s="57" t="s">
        <v>837</v>
      </c>
      <c r="B461" s="57" t="s">
        <v>918</v>
      </c>
      <c r="C461" s="58" t="s">
        <v>34</v>
      </c>
      <c r="D461" s="59">
        <v>16</v>
      </c>
      <c r="E461" s="62">
        <v>52.56</v>
      </c>
      <c r="F461" s="62">
        <v>120.65</v>
      </c>
      <c r="G461" s="60">
        <f t="shared" ref="G461:G493" si="75">E461+F461</f>
        <v>173.21</v>
      </c>
      <c r="H461" s="60">
        <f t="shared" ref="H461:H466" si="76">TRUNC(D461 * E461, 2)</f>
        <v>840.96</v>
      </c>
      <c r="I461" s="60">
        <f t="shared" ref="I461:I466" si="77">J461 - H461</f>
        <v>1930.4</v>
      </c>
      <c r="J461" s="60">
        <f t="shared" ref="J461:J466" si="78">TRUNC(D461 * G461, 2)</f>
        <v>2771.36</v>
      </c>
      <c r="K461" s="69"/>
      <c r="L461" s="69"/>
      <c r="M461" s="73"/>
      <c r="N461" s="69"/>
      <c r="O461" s="69"/>
      <c r="P461" s="69"/>
      <c r="Q461" s="69"/>
      <c r="R461" s="69"/>
      <c r="S461" s="69"/>
      <c r="T461" s="69"/>
      <c r="U461" s="69"/>
    </row>
    <row r="462" spans="1:21" s="51" customFormat="1" ht="38.25" x14ac:dyDescent="0.2">
      <c r="A462" s="57" t="s">
        <v>838</v>
      </c>
      <c r="B462" s="57" t="s">
        <v>172</v>
      </c>
      <c r="C462" s="58" t="s">
        <v>173</v>
      </c>
      <c r="D462" s="59">
        <v>1128.93</v>
      </c>
      <c r="E462" s="62">
        <v>2.9</v>
      </c>
      <c r="F462" s="62">
        <v>18.62</v>
      </c>
      <c r="G462" s="60">
        <f t="shared" si="75"/>
        <v>21.52</v>
      </c>
      <c r="H462" s="60">
        <f t="shared" si="76"/>
        <v>3273.89</v>
      </c>
      <c r="I462" s="60">
        <f t="shared" si="77"/>
        <v>21020.68</v>
      </c>
      <c r="J462" s="60">
        <f t="shared" si="78"/>
        <v>24294.57</v>
      </c>
      <c r="K462" s="69"/>
      <c r="L462" s="69"/>
      <c r="M462" s="73"/>
      <c r="N462" s="69"/>
      <c r="O462" s="69"/>
      <c r="P462" s="69"/>
      <c r="Q462" s="69"/>
      <c r="R462" s="69"/>
      <c r="S462" s="69"/>
      <c r="T462" s="69"/>
      <c r="U462" s="69"/>
    </row>
    <row r="463" spans="1:21" s="51" customFormat="1" x14ac:dyDescent="0.2">
      <c r="A463" s="57" t="s">
        <v>839</v>
      </c>
      <c r="B463" s="57" t="s">
        <v>840</v>
      </c>
      <c r="C463" s="58" t="s">
        <v>699</v>
      </c>
      <c r="D463" s="59">
        <v>52.52</v>
      </c>
      <c r="E463" s="62">
        <v>0</v>
      </c>
      <c r="F463" s="62">
        <v>364.86</v>
      </c>
      <c r="G463" s="60">
        <f t="shared" si="75"/>
        <v>364.86</v>
      </c>
      <c r="H463" s="60">
        <f t="shared" si="76"/>
        <v>0</v>
      </c>
      <c r="I463" s="60">
        <f t="shared" si="77"/>
        <v>19162.439999999999</v>
      </c>
      <c r="J463" s="60">
        <f t="shared" si="78"/>
        <v>19162.439999999999</v>
      </c>
      <c r="K463" s="69"/>
      <c r="L463" s="69"/>
      <c r="M463" s="73"/>
      <c r="N463" s="69"/>
      <c r="O463" s="69"/>
      <c r="P463" s="69"/>
      <c r="Q463" s="69"/>
      <c r="R463" s="69"/>
      <c r="S463" s="69"/>
      <c r="T463" s="69"/>
      <c r="U463" s="69"/>
    </row>
    <row r="464" spans="1:21" s="51" customFormat="1" ht="38.25" x14ac:dyDescent="0.2">
      <c r="A464" s="57" t="s">
        <v>841</v>
      </c>
      <c r="B464" s="57" t="s">
        <v>951</v>
      </c>
      <c r="C464" s="58" t="s">
        <v>699</v>
      </c>
      <c r="D464" s="59">
        <v>18.45</v>
      </c>
      <c r="E464" s="62">
        <v>5.21</v>
      </c>
      <c r="F464" s="62">
        <v>72.650000000000006</v>
      </c>
      <c r="G464" s="60">
        <f t="shared" si="75"/>
        <v>77.86</v>
      </c>
      <c r="H464" s="60">
        <f t="shared" si="76"/>
        <v>96.12</v>
      </c>
      <c r="I464" s="60">
        <f t="shared" si="77"/>
        <v>1340.3899999999999</v>
      </c>
      <c r="J464" s="60">
        <f t="shared" si="78"/>
        <v>1436.51</v>
      </c>
      <c r="K464" s="69"/>
      <c r="L464" s="69"/>
      <c r="M464" s="73"/>
      <c r="N464" s="69"/>
      <c r="O464" s="69"/>
      <c r="P464" s="69"/>
      <c r="Q464" s="69"/>
      <c r="R464" s="69"/>
      <c r="S464" s="69"/>
      <c r="T464" s="69"/>
      <c r="U464" s="69"/>
    </row>
    <row r="465" spans="1:21" s="51" customFormat="1" ht="25.5" x14ac:dyDescent="0.2">
      <c r="A465" s="57" t="s">
        <v>842</v>
      </c>
      <c r="B465" s="57" t="s">
        <v>545</v>
      </c>
      <c r="C465" s="58" t="s">
        <v>34</v>
      </c>
      <c r="D465" s="59">
        <v>12.3</v>
      </c>
      <c r="E465" s="62">
        <v>5.65</v>
      </c>
      <c r="F465" s="62">
        <v>57.44</v>
      </c>
      <c r="G465" s="60">
        <f t="shared" si="75"/>
        <v>63.089999999999996</v>
      </c>
      <c r="H465" s="60">
        <f t="shared" si="76"/>
        <v>69.489999999999995</v>
      </c>
      <c r="I465" s="60">
        <f t="shared" si="77"/>
        <v>706.51</v>
      </c>
      <c r="J465" s="60">
        <f t="shared" si="78"/>
        <v>776</v>
      </c>
      <c r="K465" s="69"/>
      <c r="L465" s="69"/>
      <c r="M465" s="73"/>
      <c r="N465" s="69"/>
      <c r="O465" s="69"/>
      <c r="P465" s="69"/>
      <c r="Q465" s="69"/>
      <c r="R465" s="69"/>
      <c r="S465" s="69"/>
      <c r="T465" s="69"/>
      <c r="U465" s="69"/>
    </row>
    <row r="466" spans="1:21" s="51" customFormat="1" ht="25.5" x14ac:dyDescent="0.2">
      <c r="A466" s="57" t="s">
        <v>843</v>
      </c>
      <c r="B466" s="57" t="s">
        <v>950</v>
      </c>
      <c r="C466" s="58" t="s">
        <v>699</v>
      </c>
      <c r="D466" s="59">
        <v>18.45</v>
      </c>
      <c r="E466" s="62">
        <v>8.92</v>
      </c>
      <c r="F466" s="62">
        <v>85.83</v>
      </c>
      <c r="G466" s="60">
        <f t="shared" si="75"/>
        <v>94.75</v>
      </c>
      <c r="H466" s="60">
        <f t="shared" si="76"/>
        <v>164.57</v>
      </c>
      <c r="I466" s="60">
        <f t="shared" si="77"/>
        <v>1583.5600000000002</v>
      </c>
      <c r="J466" s="60">
        <f t="shared" si="78"/>
        <v>1748.13</v>
      </c>
      <c r="K466" s="69"/>
      <c r="L466" s="69"/>
      <c r="M466" s="73"/>
      <c r="N466" s="69"/>
      <c r="O466" s="69"/>
      <c r="P466" s="69"/>
      <c r="Q466" s="69"/>
      <c r="R466" s="69"/>
      <c r="S466" s="69"/>
      <c r="T466" s="69"/>
      <c r="U466" s="69"/>
    </row>
    <row r="467" spans="1:21" x14ac:dyDescent="0.2">
      <c r="A467" s="54" t="s">
        <v>844</v>
      </c>
      <c r="B467" s="54" t="s">
        <v>845</v>
      </c>
      <c r="C467" s="54"/>
      <c r="D467" s="55"/>
      <c r="E467" s="63"/>
      <c r="F467" s="63"/>
      <c r="G467" s="54"/>
      <c r="H467" s="54"/>
      <c r="I467" s="54"/>
      <c r="J467" s="56">
        <f>SUM(J468:J474)</f>
        <v>2910.1899999999996</v>
      </c>
      <c r="K467" s="61"/>
      <c r="L467" s="61"/>
      <c r="M467" s="67"/>
      <c r="N467" s="61"/>
      <c r="O467" s="61"/>
      <c r="P467" s="61"/>
      <c r="Q467" s="61"/>
      <c r="R467" s="61"/>
      <c r="S467" s="61"/>
      <c r="T467" s="61"/>
      <c r="U467" s="61"/>
    </row>
    <row r="468" spans="1:21" s="51" customFormat="1" ht="51" x14ac:dyDescent="0.2">
      <c r="A468" s="57" t="s">
        <v>846</v>
      </c>
      <c r="B468" s="57" t="s">
        <v>954</v>
      </c>
      <c r="C468" s="58" t="s">
        <v>699</v>
      </c>
      <c r="D468" s="59">
        <v>4.32</v>
      </c>
      <c r="E468" s="62">
        <v>51.58</v>
      </c>
      <c r="F468" s="62">
        <v>73.81</v>
      </c>
      <c r="G468" s="60">
        <f t="shared" si="75"/>
        <v>125.39</v>
      </c>
      <c r="H468" s="60">
        <f t="shared" ref="H468:H474" si="79">TRUNC(D468 * E468, 2)</f>
        <v>222.82</v>
      </c>
      <c r="I468" s="60">
        <f t="shared" ref="I468:I474" si="80">J468 - H468</f>
        <v>318.85999999999996</v>
      </c>
      <c r="J468" s="60">
        <f t="shared" ref="J468:J474" si="81">TRUNC(D468 * G468, 2)</f>
        <v>541.67999999999995</v>
      </c>
      <c r="K468" s="69"/>
      <c r="L468" s="69"/>
      <c r="M468" s="73"/>
      <c r="N468" s="69"/>
      <c r="O468" s="69"/>
      <c r="P468" s="69"/>
      <c r="Q468" s="69"/>
      <c r="R468" s="69"/>
      <c r="S468" s="69"/>
      <c r="T468" s="69"/>
      <c r="U468" s="69"/>
    </row>
    <row r="469" spans="1:21" s="51" customFormat="1" ht="51" x14ac:dyDescent="0.2">
      <c r="A469" s="57" t="s">
        <v>847</v>
      </c>
      <c r="B469" s="57" t="s">
        <v>943</v>
      </c>
      <c r="C469" s="58" t="s">
        <v>699</v>
      </c>
      <c r="D469" s="59">
        <v>4.32</v>
      </c>
      <c r="E469" s="62">
        <v>4.93</v>
      </c>
      <c r="F469" s="62">
        <v>3.89</v>
      </c>
      <c r="G469" s="60">
        <f t="shared" si="75"/>
        <v>8.82</v>
      </c>
      <c r="H469" s="60">
        <f t="shared" si="79"/>
        <v>21.29</v>
      </c>
      <c r="I469" s="60">
        <f t="shared" si="80"/>
        <v>16.810000000000002</v>
      </c>
      <c r="J469" s="60">
        <f t="shared" si="81"/>
        <v>38.1</v>
      </c>
      <c r="K469" s="69"/>
      <c r="L469" s="69"/>
      <c r="M469" s="73"/>
      <c r="N469" s="69"/>
      <c r="O469" s="69"/>
      <c r="P469" s="69"/>
      <c r="Q469" s="69"/>
      <c r="R469" s="69"/>
      <c r="S469" s="69"/>
      <c r="T469" s="69"/>
      <c r="U469" s="69"/>
    </row>
    <row r="470" spans="1:21" s="51" customFormat="1" x14ac:dyDescent="0.2">
      <c r="A470" s="57" t="s">
        <v>848</v>
      </c>
      <c r="B470" s="57" t="s">
        <v>849</v>
      </c>
      <c r="C470" s="58" t="s">
        <v>21</v>
      </c>
      <c r="D470" s="59">
        <v>8</v>
      </c>
      <c r="E470" s="62">
        <v>110.64</v>
      </c>
      <c r="F470" s="62">
        <v>74.75</v>
      </c>
      <c r="G470" s="60">
        <f t="shared" si="75"/>
        <v>185.39</v>
      </c>
      <c r="H470" s="60">
        <f t="shared" si="79"/>
        <v>885.12</v>
      </c>
      <c r="I470" s="60">
        <f t="shared" si="80"/>
        <v>597.99999999999989</v>
      </c>
      <c r="J470" s="60">
        <f t="shared" si="81"/>
        <v>1483.12</v>
      </c>
      <c r="K470" s="69"/>
      <c r="L470" s="69"/>
      <c r="M470" s="73"/>
      <c r="N470" s="69"/>
      <c r="O470" s="69"/>
      <c r="P470" s="69"/>
      <c r="Q470" s="69"/>
      <c r="R470" s="69"/>
      <c r="S470" s="69"/>
      <c r="T470" s="69"/>
      <c r="U470" s="69"/>
    </row>
    <row r="471" spans="1:21" s="51" customFormat="1" ht="51" x14ac:dyDescent="0.2">
      <c r="A471" s="57" t="s">
        <v>850</v>
      </c>
      <c r="B471" s="57" t="s">
        <v>955</v>
      </c>
      <c r="C471" s="58" t="s">
        <v>699</v>
      </c>
      <c r="D471" s="59">
        <v>4.32</v>
      </c>
      <c r="E471" s="62">
        <v>15.7</v>
      </c>
      <c r="F471" s="62">
        <v>29.38</v>
      </c>
      <c r="G471" s="60">
        <f t="shared" si="75"/>
        <v>45.08</v>
      </c>
      <c r="H471" s="60">
        <f t="shared" si="79"/>
        <v>67.819999999999993</v>
      </c>
      <c r="I471" s="60">
        <f t="shared" si="80"/>
        <v>126.92000000000002</v>
      </c>
      <c r="J471" s="60">
        <f t="shared" si="81"/>
        <v>194.74</v>
      </c>
      <c r="K471" s="69"/>
      <c r="L471" s="69"/>
      <c r="M471" s="73"/>
      <c r="N471" s="69"/>
      <c r="O471" s="69"/>
      <c r="P471" s="69"/>
      <c r="Q471" s="69"/>
      <c r="R471" s="69"/>
      <c r="S471" s="69"/>
      <c r="T471" s="69"/>
      <c r="U471" s="69"/>
    </row>
    <row r="472" spans="1:21" s="51" customFormat="1" x14ac:dyDescent="0.2">
      <c r="A472" s="57" t="s">
        <v>851</v>
      </c>
      <c r="B472" s="57" t="s">
        <v>899</v>
      </c>
      <c r="C472" s="58" t="s">
        <v>699</v>
      </c>
      <c r="D472" s="59">
        <v>23.69</v>
      </c>
      <c r="E472" s="62">
        <v>1.06</v>
      </c>
      <c r="F472" s="62">
        <v>2.75</v>
      </c>
      <c r="G472" s="60">
        <f t="shared" si="75"/>
        <v>3.81</v>
      </c>
      <c r="H472" s="60">
        <f t="shared" si="79"/>
        <v>25.11</v>
      </c>
      <c r="I472" s="60">
        <f t="shared" si="80"/>
        <v>65.14</v>
      </c>
      <c r="J472" s="60">
        <f t="shared" si="81"/>
        <v>90.25</v>
      </c>
      <c r="K472" s="69"/>
      <c r="L472" s="69"/>
      <c r="M472" s="73"/>
      <c r="N472" s="69"/>
      <c r="O472" s="69"/>
      <c r="P472" s="69"/>
      <c r="Q472" s="69"/>
      <c r="R472" s="69"/>
      <c r="S472" s="69"/>
      <c r="T472" s="69"/>
      <c r="U472" s="69"/>
    </row>
    <row r="473" spans="1:21" s="51" customFormat="1" x14ac:dyDescent="0.2">
      <c r="A473" s="57" t="s">
        <v>852</v>
      </c>
      <c r="B473" s="57" t="s">
        <v>906</v>
      </c>
      <c r="C473" s="58" t="s">
        <v>699</v>
      </c>
      <c r="D473" s="59">
        <v>23.69</v>
      </c>
      <c r="E473" s="62">
        <v>5.15</v>
      </c>
      <c r="F473" s="62">
        <v>11.67</v>
      </c>
      <c r="G473" s="60">
        <f t="shared" si="75"/>
        <v>16.82</v>
      </c>
      <c r="H473" s="60">
        <f t="shared" si="79"/>
        <v>122</v>
      </c>
      <c r="I473" s="60">
        <f t="shared" si="80"/>
        <v>276.45999999999998</v>
      </c>
      <c r="J473" s="60">
        <f t="shared" si="81"/>
        <v>398.46</v>
      </c>
      <c r="K473" s="69"/>
      <c r="L473" s="69"/>
      <c r="M473" s="73"/>
      <c r="N473" s="69"/>
      <c r="O473" s="69"/>
      <c r="P473" s="69"/>
      <c r="Q473" s="69"/>
      <c r="R473" s="69"/>
      <c r="S473" s="69"/>
      <c r="T473" s="69"/>
      <c r="U473" s="69"/>
    </row>
    <row r="474" spans="1:21" s="51" customFormat="1" ht="25.5" x14ac:dyDescent="0.2">
      <c r="A474" s="57" t="s">
        <v>853</v>
      </c>
      <c r="B474" s="57" t="s">
        <v>956</v>
      </c>
      <c r="C474" s="58" t="s">
        <v>34</v>
      </c>
      <c r="D474" s="59">
        <v>4</v>
      </c>
      <c r="E474" s="62">
        <v>2.83</v>
      </c>
      <c r="F474" s="62">
        <v>38.130000000000003</v>
      </c>
      <c r="G474" s="60">
        <f t="shared" si="75"/>
        <v>40.96</v>
      </c>
      <c r="H474" s="60">
        <f t="shared" si="79"/>
        <v>11.32</v>
      </c>
      <c r="I474" s="60">
        <f t="shared" si="80"/>
        <v>152.52000000000001</v>
      </c>
      <c r="J474" s="60">
        <f t="shared" si="81"/>
        <v>163.84</v>
      </c>
      <c r="K474" s="69"/>
      <c r="L474" s="69"/>
      <c r="M474" s="73"/>
      <c r="N474" s="69"/>
      <c r="O474" s="69"/>
      <c r="P474" s="69"/>
      <c r="Q474" s="69"/>
      <c r="R474" s="69"/>
      <c r="S474" s="69"/>
      <c r="T474" s="69"/>
      <c r="U474" s="69"/>
    </row>
    <row r="475" spans="1:21" x14ac:dyDescent="0.2">
      <c r="A475" s="54" t="s">
        <v>854</v>
      </c>
      <c r="B475" s="54" t="s">
        <v>825</v>
      </c>
      <c r="C475" s="54"/>
      <c r="D475" s="55"/>
      <c r="E475" s="63"/>
      <c r="F475" s="63"/>
      <c r="G475" s="54"/>
      <c r="H475" s="54"/>
      <c r="I475" s="54"/>
      <c r="J475" s="56">
        <f>SUM(J476:J479)</f>
        <v>434.29</v>
      </c>
      <c r="K475" s="61"/>
      <c r="L475" s="61"/>
      <c r="M475" s="67"/>
      <c r="N475" s="61"/>
      <c r="O475" s="61"/>
      <c r="P475" s="61"/>
      <c r="Q475" s="61"/>
      <c r="R475" s="61"/>
      <c r="S475" s="61"/>
      <c r="T475" s="61"/>
      <c r="U475" s="61"/>
    </row>
    <row r="476" spans="1:21" s="51" customFormat="1" ht="38.25" x14ac:dyDescent="0.2">
      <c r="A476" s="57" t="s">
        <v>855</v>
      </c>
      <c r="B476" s="57" t="s">
        <v>957</v>
      </c>
      <c r="C476" s="58" t="s">
        <v>34</v>
      </c>
      <c r="D476" s="59">
        <v>10</v>
      </c>
      <c r="E476" s="62">
        <v>4.37</v>
      </c>
      <c r="F476" s="62">
        <v>5.97</v>
      </c>
      <c r="G476" s="60">
        <f t="shared" si="75"/>
        <v>10.34</v>
      </c>
      <c r="H476" s="60">
        <f>TRUNC(D476 * E476, 2)</f>
        <v>43.7</v>
      </c>
      <c r="I476" s="60">
        <f>J476 - H476</f>
        <v>59.7</v>
      </c>
      <c r="J476" s="60">
        <f>TRUNC(D476 * G476, 2)</f>
        <v>103.4</v>
      </c>
      <c r="K476" s="69"/>
      <c r="L476" s="69"/>
      <c r="M476" s="73"/>
      <c r="N476" s="69"/>
      <c r="O476" s="69"/>
      <c r="P476" s="69"/>
      <c r="Q476" s="69"/>
      <c r="R476" s="69"/>
      <c r="S476" s="69"/>
      <c r="T476" s="69"/>
      <c r="U476" s="69"/>
    </row>
    <row r="477" spans="1:21" s="51" customFormat="1" ht="25.5" x14ac:dyDescent="0.2">
      <c r="A477" s="57" t="s">
        <v>856</v>
      </c>
      <c r="B477" s="57" t="s">
        <v>953</v>
      </c>
      <c r="C477" s="58" t="s">
        <v>34</v>
      </c>
      <c r="D477" s="59">
        <v>25</v>
      </c>
      <c r="E477" s="62">
        <v>1.1399999999999999</v>
      </c>
      <c r="F477" s="62">
        <v>3.79</v>
      </c>
      <c r="G477" s="60">
        <f t="shared" si="75"/>
        <v>4.93</v>
      </c>
      <c r="H477" s="60">
        <f>TRUNC(D477 * E477, 2)</f>
        <v>28.5</v>
      </c>
      <c r="I477" s="60">
        <f>J477 - H477</f>
        <v>94.75</v>
      </c>
      <c r="J477" s="60">
        <f>TRUNC(D477 * G477, 2)</f>
        <v>123.25</v>
      </c>
      <c r="K477" s="69"/>
      <c r="L477" s="69"/>
      <c r="M477" s="73"/>
      <c r="N477" s="69"/>
      <c r="O477" s="69"/>
      <c r="P477" s="69"/>
      <c r="Q477" s="69"/>
      <c r="R477" s="69"/>
      <c r="S477" s="69"/>
      <c r="T477" s="69"/>
      <c r="U477" s="69"/>
    </row>
    <row r="478" spans="1:21" s="51" customFormat="1" ht="25.5" x14ac:dyDescent="0.2">
      <c r="A478" s="57" t="s">
        <v>857</v>
      </c>
      <c r="B478" s="57" t="s">
        <v>952</v>
      </c>
      <c r="C478" s="58" t="s">
        <v>21</v>
      </c>
      <c r="D478" s="59">
        <v>1</v>
      </c>
      <c r="E478" s="62">
        <v>11.45</v>
      </c>
      <c r="F478" s="62">
        <v>18.63</v>
      </c>
      <c r="G478" s="60">
        <f t="shared" si="75"/>
        <v>30.08</v>
      </c>
      <c r="H478" s="60">
        <f>TRUNC(D478 * E478, 2)</f>
        <v>11.45</v>
      </c>
      <c r="I478" s="60">
        <f>J478 - H478</f>
        <v>18.63</v>
      </c>
      <c r="J478" s="60">
        <f>TRUNC(D478 * G478, 2)</f>
        <v>30.08</v>
      </c>
      <c r="K478" s="69"/>
      <c r="L478" s="69"/>
      <c r="M478" s="73"/>
      <c r="N478" s="69"/>
      <c r="O478" s="69"/>
      <c r="P478" s="69"/>
      <c r="Q478" s="69"/>
      <c r="R478" s="69"/>
      <c r="S478" s="69"/>
      <c r="T478" s="69"/>
      <c r="U478" s="69"/>
    </row>
    <row r="479" spans="1:21" s="51" customFormat="1" x14ac:dyDescent="0.2">
      <c r="A479" s="57" t="s">
        <v>858</v>
      </c>
      <c r="B479" s="57" t="s">
        <v>833</v>
      </c>
      <c r="C479" s="58" t="s">
        <v>21</v>
      </c>
      <c r="D479" s="59">
        <v>2</v>
      </c>
      <c r="E479" s="62">
        <v>37.369999999999997</v>
      </c>
      <c r="F479" s="62">
        <v>51.41</v>
      </c>
      <c r="G479" s="60">
        <f t="shared" si="75"/>
        <v>88.78</v>
      </c>
      <c r="H479" s="60">
        <f>TRUNC(D479 * E479, 2)</f>
        <v>74.739999999999995</v>
      </c>
      <c r="I479" s="60">
        <f>J479 - H479</f>
        <v>102.82000000000001</v>
      </c>
      <c r="J479" s="60">
        <f>TRUNC(D479 * G479, 2)</f>
        <v>177.56</v>
      </c>
      <c r="K479" s="69"/>
      <c r="L479" s="69"/>
      <c r="M479" s="73"/>
      <c r="N479" s="69"/>
      <c r="O479" s="69"/>
      <c r="P479" s="69"/>
      <c r="Q479" s="69"/>
      <c r="R479" s="69"/>
      <c r="S479" s="69"/>
      <c r="T479" s="69"/>
      <c r="U479" s="69"/>
    </row>
    <row r="480" spans="1:21" x14ac:dyDescent="0.2">
      <c r="A480" s="54" t="s">
        <v>859</v>
      </c>
      <c r="B480" s="54" t="s">
        <v>615</v>
      </c>
      <c r="C480" s="54"/>
      <c r="D480" s="55"/>
      <c r="E480" s="63"/>
      <c r="F480" s="63"/>
      <c r="G480" s="54"/>
      <c r="H480" s="54"/>
      <c r="I480" s="54"/>
      <c r="J480" s="56">
        <f>SUM(J481:J493)</f>
        <v>47850.060000000005</v>
      </c>
      <c r="K480" s="61"/>
      <c r="L480" s="61"/>
      <c r="M480" s="67"/>
      <c r="N480" s="61"/>
      <c r="O480" s="61"/>
      <c r="P480" s="61"/>
      <c r="Q480" s="61"/>
      <c r="R480" s="61"/>
      <c r="S480" s="61"/>
      <c r="T480" s="61"/>
      <c r="U480" s="61"/>
    </row>
    <row r="481" spans="1:21" s="51" customFormat="1" x14ac:dyDescent="0.2">
      <c r="A481" s="57" t="s">
        <v>860</v>
      </c>
      <c r="B481" s="57" t="s">
        <v>617</v>
      </c>
      <c r="C481" s="58" t="s">
        <v>702</v>
      </c>
      <c r="D481" s="59">
        <v>42</v>
      </c>
      <c r="E481" s="62">
        <v>3.14</v>
      </c>
      <c r="F481" s="62">
        <v>30.04</v>
      </c>
      <c r="G481" s="60">
        <f t="shared" si="75"/>
        <v>33.18</v>
      </c>
      <c r="H481" s="60">
        <f t="shared" ref="H481:H493" si="82">TRUNC(D481 * E481, 2)</f>
        <v>131.88</v>
      </c>
      <c r="I481" s="60">
        <f t="shared" ref="I481:I493" si="83">J481 - H481</f>
        <v>1261.6799999999998</v>
      </c>
      <c r="J481" s="60">
        <f t="shared" ref="J481:J493" si="84">TRUNC(D481 * G481, 2)</f>
        <v>1393.56</v>
      </c>
      <c r="K481" s="69"/>
      <c r="L481" s="69"/>
      <c r="M481" s="73"/>
      <c r="N481" s="69"/>
      <c r="O481" s="69"/>
      <c r="P481" s="69"/>
      <c r="Q481" s="69"/>
      <c r="R481" s="69"/>
      <c r="S481" s="69"/>
      <c r="T481" s="69"/>
      <c r="U481" s="69"/>
    </row>
    <row r="482" spans="1:21" s="51" customFormat="1" ht="25.5" x14ac:dyDescent="0.2">
      <c r="A482" s="57" t="s">
        <v>861</v>
      </c>
      <c r="B482" s="57" t="s">
        <v>958</v>
      </c>
      <c r="C482" s="58" t="s">
        <v>699</v>
      </c>
      <c r="D482" s="59">
        <v>50</v>
      </c>
      <c r="E482" s="62">
        <v>0.17</v>
      </c>
      <c r="F482" s="62">
        <v>2.88</v>
      </c>
      <c r="G482" s="60">
        <f t="shared" si="75"/>
        <v>3.05</v>
      </c>
      <c r="H482" s="60">
        <f t="shared" si="82"/>
        <v>8.5</v>
      </c>
      <c r="I482" s="60">
        <f t="shared" si="83"/>
        <v>144</v>
      </c>
      <c r="J482" s="60">
        <f t="shared" si="84"/>
        <v>152.5</v>
      </c>
      <c r="K482" s="69"/>
      <c r="L482" s="69"/>
      <c r="M482" s="73"/>
      <c r="N482" s="69"/>
      <c r="O482" s="69"/>
      <c r="P482" s="69"/>
      <c r="Q482" s="69"/>
      <c r="R482" s="69"/>
      <c r="S482" s="69"/>
      <c r="T482" s="69"/>
      <c r="U482" s="69"/>
    </row>
    <row r="483" spans="1:21" s="51" customFormat="1" ht="38.25" x14ac:dyDescent="0.2">
      <c r="A483" s="57" t="s">
        <v>862</v>
      </c>
      <c r="B483" s="57" t="s">
        <v>622</v>
      </c>
      <c r="C483" s="58" t="s">
        <v>21</v>
      </c>
      <c r="D483" s="59">
        <v>1</v>
      </c>
      <c r="E483" s="62">
        <v>0</v>
      </c>
      <c r="F483" s="62">
        <v>4131.2700000000004</v>
      </c>
      <c r="G483" s="60">
        <f t="shared" si="75"/>
        <v>4131.2700000000004</v>
      </c>
      <c r="H483" s="60">
        <f t="shared" si="82"/>
        <v>0</v>
      </c>
      <c r="I483" s="60">
        <f t="shared" si="83"/>
        <v>4131.2700000000004</v>
      </c>
      <c r="J483" s="60">
        <f t="shared" si="84"/>
        <v>4131.2700000000004</v>
      </c>
      <c r="K483" s="69"/>
      <c r="L483" s="69"/>
      <c r="M483" s="73"/>
      <c r="N483" s="69"/>
      <c r="O483" s="69"/>
      <c r="P483" s="69"/>
      <c r="Q483" s="69"/>
      <c r="R483" s="69"/>
      <c r="S483" s="69"/>
      <c r="T483" s="69"/>
      <c r="U483" s="69"/>
    </row>
    <row r="484" spans="1:21" s="51" customFormat="1" ht="25.5" x14ac:dyDescent="0.2">
      <c r="A484" s="57" t="s">
        <v>863</v>
      </c>
      <c r="B484" s="57" t="s">
        <v>101</v>
      </c>
      <c r="C484" s="58" t="s">
        <v>701</v>
      </c>
      <c r="D484" s="59">
        <v>60</v>
      </c>
      <c r="E484" s="62">
        <v>8.76</v>
      </c>
      <c r="F484" s="62">
        <v>103.49</v>
      </c>
      <c r="G484" s="60">
        <f t="shared" si="75"/>
        <v>112.25</v>
      </c>
      <c r="H484" s="60">
        <f t="shared" si="82"/>
        <v>525.6</v>
      </c>
      <c r="I484" s="60">
        <f t="shared" si="83"/>
        <v>6209.4</v>
      </c>
      <c r="J484" s="60">
        <f t="shared" si="84"/>
        <v>6735</v>
      </c>
      <c r="K484" s="69"/>
      <c r="L484" s="69"/>
      <c r="M484" s="73"/>
      <c r="N484" s="69"/>
      <c r="O484" s="69"/>
      <c r="P484" s="69"/>
      <c r="Q484" s="69"/>
      <c r="R484" s="69"/>
      <c r="S484" s="69"/>
      <c r="T484" s="69"/>
      <c r="U484" s="69"/>
    </row>
    <row r="485" spans="1:21" s="51" customFormat="1" ht="25.5" x14ac:dyDescent="0.2">
      <c r="A485" s="57" t="s">
        <v>864</v>
      </c>
      <c r="B485" s="57" t="s">
        <v>865</v>
      </c>
      <c r="C485" s="58" t="s">
        <v>699</v>
      </c>
      <c r="D485" s="59">
        <v>842</v>
      </c>
      <c r="E485" s="62">
        <v>1.18</v>
      </c>
      <c r="F485" s="62">
        <v>0.73</v>
      </c>
      <c r="G485" s="60">
        <f t="shared" si="75"/>
        <v>1.91</v>
      </c>
      <c r="H485" s="60">
        <f t="shared" si="82"/>
        <v>993.56</v>
      </c>
      <c r="I485" s="60">
        <f t="shared" si="83"/>
        <v>614.66000000000008</v>
      </c>
      <c r="J485" s="60">
        <f t="shared" si="84"/>
        <v>1608.22</v>
      </c>
      <c r="K485" s="69"/>
      <c r="L485" s="69"/>
      <c r="M485" s="73"/>
      <c r="N485" s="69"/>
      <c r="O485" s="69"/>
      <c r="P485" s="69"/>
      <c r="Q485" s="69"/>
      <c r="R485" s="69"/>
      <c r="S485" s="69"/>
      <c r="T485" s="69"/>
      <c r="U485" s="69"/>
    </row>
    <row r="486" spans="1:21" s="51" customFormat="1" ht="38.25" x14ac:dyDescent="0.2">
      <c r="A486" s="57" t="s">
        <v>866</v>
      </c>
      <c r="B486" s="57" t="s">
        <v>867</v>
      </c>
      <c r="C486" s="58" t="s">
        <v>699</v>
      </c>
      <c r="D486" s="59">
        <v>35</v>
      </c>
      <c r="E486" s="62">
        <v>0</v>
      </c>
      <c r="F486" s="62">
        <v>99.68</v>
      </c>
      <c r="G486" s="60">
        <f t="shared" si="75"/>
        <v>99.68</v>
      </c>
      <c r="H486" s="60">
        <f t="shared" si="82"/>
        <v>0</v>
      </c>
      <c r="I486" s="60">
        <f t="shared" si="83"/>
        <v>3488.8</v>
      </c>
      <c r="J486" s="60">
        <f t="shared" si="84"/>
        <v>3488.8</v>
      </c>
      <c r="K486" s="69"/>
      <c r="L486" s="69"/>
      <c r="M486" s="73"/>
      <c r="N486" s="69"/>
      <c r="O486" s="69"/>
      <c r="P486" s="69"/>
      <c r="Q486" s="69"/>
      <c r="R486" s="69"/>
      <c r="S486" s="69"/>
      <c r="T486" s="69"/>
      <c r="U486" s="69"/>
    </row>
    <row r="487" spans="1:21" s="51" customFormat="1" ht="38.25" x14ac:dyDescent="0.2">
      <c r="A487" s="57" t="s">
        <v>868</v>
      </c>
      <c r="B487" s="57" t="s">
        <v>959</v>
      </c>
      <c r="C487" s="58" t="s">
        <v>699</v>
      </c>
      <c r="D487" s="59">
        <v>630</v>
      </c>
      <c r="E487" s="62">
        <v>7.42</v>
      </c>
      <c r="F487" s="62">
        <v>2.97</v>
      </c>
      <c r="G487" s="60">
        <f t="shared" si="75"/>
        <v>10.39</v>
      </c>
      <c r="H487" s="60">
        <f t="shared" si="82"/>
        <v>4674.6000000000004</v>
      </c>
      <c r="I487" s="60">
        <f t="shared" si="83"/>
        <v>1871.0999999999995</v>
      </c>
      <c r="J487" s="60">
        <f t="shared" si="84"/>
        <v>6545.7</v>
      </c>
      <c r="K487" s="69"/>
      <c r="L487" s="69"/>
      <c r="M487" s="73"/>
      <c r="N487" s="69"/>
      <c r="O487" s="69"/>
      <c r="P487" s="69"/>
      <c r="Q487" s="69"/>
      <c r="R487" s="69"/>
      <c r="S487" s="69"/>
      <c r="T487" s="69"/>
      <c r="U487" s="69"/>
    </row>
    <row r="488" spans="1:21" s="51" customFormat="1" x14ac:dyDescent="0.2">
      <c r="A488" s="57" t="s">
        <v>869</v>
      </c>
      <c r="B488" s="57" t="s">
        <v>870</v>
      </c>
      <c r="C488" s="58" t="s">
        <v>699</v>
      </c>
      <c r="D488" s="59">
        <v>630</v>
      </c>
      <c r="E488" s="62">
        <v>3.95</v>
      </c>
      <c r="F488" s="62">
        <v>9.24</v>
      </c>
      <c r="G488" s="60">
        <f t="shared" si="75"/>
        <v>13.190000000000001</v>
      </c>
      <c r="H488" s="60">
        <f t="shared" si="82"/>
        <v>2488.5</v>
      </c>
      <c r="I488" s="60">
        <f t="shared" si="83"/>
        <v>5821.2000000000007</v>
      </c>
      <c r="J488" s="60">
        <f t="shared" si="84"/>
        <v>8309.7000000000007</v>
      </c>
      <c r="K488" s="69"/>
      <c r="L488" s="69"/>
      <c r="M488" s="73"/>
      <c r="N488" s="69"/>
      <c r="O488" s="69"/>
      <c r="P488" s="69"/>
      <c r="Q488" s="69"/>
      <c r="R488" s="69"/>
      <c r="S488" s="69"/>
      <c r="T488" s="69"/>
      <c r="U488" s="69"/>
    </row>
    <row r="489" spans="1:21" s="51" customFormat="1" x14ac:dyDescent="0.2">
      <c r="A489" s="57" t="s">
        <v>871</v>
      </c>
      <c r="B489" s="57" t="s">
        <v>960</v>
      </c>
      <c r="C489" s="58" t="s">
        <v>21</v>
      </c>
      <c r="D489" s="59">
        <v>1</v>
      </c>
      <c r="E489" s="62">
        <v>4763</v>
      </c>
      <c r="F489" s="62">
        <v>219.31</v>
      </c>
      <c r="G489" s="60">
        <f t="shared" si="75"/>
        <v>4982.3100000000004</v>
      </c>
      <c r="H489" s="60">
        <f t="shared" si="82"/>
        <v>4763</v>
      </c>
      <c r="I489" s="60">
        <f t="shared" si="83"/>
        <v>219.3100000000004</v>
      </c>
      <c r="J489" s="60">
        <f t="shared" si="84"/>
        <v>4982.3100000000004</v>
      </c>
      <c r="K489" s="69"/>
      <c r="L489" s="69"/>
      <c r="M489" s="73"/>
      <c r="N489" s="69"/>
      <c r="O489" s="69"/>
      <c r="P489" s="69"/>
      <c r="Q489" s="69"/>
      <c r="R489" s="69"/>
      <c r="S489" s="69"/>
      <c r="T489" s="69"/>
      <c r="U489" s="69"/>
    </row>
    <row r="490" spans="1:21" s="51" customFormat="1" ht="25.5" x14ac:dyDescent="0.2">
      <c r="A490" s="57" t="s">
        <v>872</v>
      </c>
      <c r="B490" s="57" t="s">
        <v>965</v>
      </c>
      <c r="C490" s="58" t="s">
        <v>21</v>
      </c>
      <c r="D490" s="59">
        <v>20</v>
      </c>
      <c r="E490" s="62">
        <v>3.66</v>
      </c>
      <c r="F490" s="62">
        <v>105.48</v>
      </c>
      <c r="G490" s="60">
        <f t="shared" si="75"/>
        <v>109.14</v>
      </c>
      <c r="H490" s="60">
        <f t="shared" si="82"/>
        <v>73.2</v>
      </c>
      <c r="I490" s="60">
        <f t="shared" si="83"/>
        <v>2109.6000000000004</v>
      </c>
      <c r="J490" s="60">
        <f t="shared" si="84"/>
        <v>2182.8000000000002</v>
      </c>
      <c r="K490" s="69"/>
      <c r="L490" s="69"/>
      <c r="M490" s="73"/>
      <c r="N490" s="69"/>
      <c r="O490" s="69"/>
      <c r="P490" s="69"/>
      <c r="Q490" s="69"/>
      <c r="R490" s="69"/>
      <c r="S490" s="69"/>
      <c r="T490" s="69"/>
      <c r="U490" s="69"/>
    </row>
    <row r="491" spans="1:21" s="51" customFormat="1" ht="25.5" x14ac:dyDescent="0.2">
      <c r="A491" s="57" t="s">
        <v>963</v>
      </c>
      <c r="B491" s="57" t="s">
        <v>966</v>
      </c>
      <c r="C491" s="58" t="s">
        <v>21</v>
      </c>
      <c r="D491" s="59">
        <v>10</v>
      </c>
      <c r="E491" s="62">
        <v>3.66</v>
      </c>
      <c r="F491" s="62">
        <v>169.72</v>
      </c>
      <c r="G491" s="60">
        <f t="shared" si="75"/>
        <v>173.38</v>
      </c>
      <c r="H491" s="60">
        <f t="shared" si="82"/>
        <v>36.6</v>
      </c>
      <c r="I491" s="60">
        <f t="shared" si="83"/>
        <v>1697.2</v>
      </c>
      <c r="J491" s="60">
        <f t="shared" si="84"/>
        <v>1733.8</v>
      </c>
      <c r="K491" s="69"/>
      <c r="L491" s="69"/>
      <c r="M491" s="73"/>
      <c r="N491" s="69"/>
      <c r="O491" s="69"/>
      <c r="P491" s="69"/>
      <c r="Q491" s="69"/>
      <c r="R491" s="69"/>
      <c r="S491" s="69"/>
      <c r="T491" s="69"/>
      <c r="U491" s="69"/>
    </row>
    <row r="492" spans="1:21" s="51" customFormat="1" ht="25.5" x14ac:dyDescent="0.2">
      <c r="A492" s="57" t="s">
        <v>964</v>
      </c>
      <c r="B492" s="57" t="s">
        <v>968</v>
      </c>
      <c r="C492" s="58" t="s">
        <v>21</v>
      </c>
      <c r="D492" s="59">
        <v>10</v>
      </c>
      <c r="E492" s="62">
        <v>3.66</v>
      </c>
      <c r="F492" s="62">
        <v>84.74</v>
      </c>
      <c r="G492" s="60">
        <f t="shared" si="75"/>
        <v>88.399999999999991</v>
      </c>
      <c r="H492" s="60">
        <f t="shared" si="82"/>
        <v>36.6</v>
      </c>
      <c r="I492" s="60">
        <f t="shared" si="83"/>
        <v>847.4</v>
      </c>
      <c r="J492" s="60">
        <f t="shared" si="84"/>
        <v>884</v>
      </c>
      <c r="K492" s="69"/>
      <c r="L492" s="69"/>
      <c r="M492" s="73"/>
      <c r="N492" s="69"/>
      <c r="O492" s="69"/>
      <c r="P492" s="69"/>
      <c r="Q492" s="69"/>
      <c r="R492" s="69"/>
      <c r="S492" s="69"/>
      <c r="T492" s="69"/>
      <c r="U492" s="69"/>
    </row>
    <row r="493" spans="1:21" s="51" customFormat="1" x14ac:dyDescent="0.2">
      <c r="A493" s="57" t="s">
        <v>967</v>
      </c>
      <c r="B493" s="57" t="s">
        <v>873</v>
      </c>
      <c r="C493" s="58" t="s">
        <v>699</v>
      </c>
      <c r="D493" s="59">
        <v>2640</v>
      </c>
      <c r="E493" s="62">
        <v>2.0099999999999998</v>
      </c>
      <c r="F493" s="62">
        <v>0.15</v>
      </c>
      <c r="G493" s="60">
        <f t="shared" si="75"/>
        <v>2.1599999999999997</v>
      </c>
      <c r="H493" s="60">
        <f t="shared" si="82"/>
        <v>5306.4</v>
      </c>
      <c r="I493" s="60">
        <f t="shared" si="83"/>
        <v>396</v>
      </c>
      <c r="J493" s="60">
        <f t="shared" si="84"/>
        <v>5702.4</v>
      </c>
      <c r="K493" s="69"/>
      <c r="L493" s="69"/>
      <c r="M493" s="73"/>
      <c r="N493" s="69"/>
      <c r="O493" s="69"/>
      <c r="P493" s="69"/>
      <c r="Q493" s="69"/>
      <c r="R493" s="69"/>
      <c r="S493" s="69"/>
      <c r="T493" s="69"/>
      <c r="U493" s="69"/>
    </row>
    <row r="494" spans="1:21" x14ac:dyDescent="0.2">
      <c r="A494" s="49"/>
      <c r="B494" s="49"/>
      <c r="C494" s="49"/>
      <c r="D494" s="49"/>
      <c r="E494" s="49"/>
      <c r="F494" s="49"/>
      <c r="G494" s="49" t="s">
        <v>878</v>
      </c>
      <c r="H494" s="50">
        <f>SUM(H16:H493)</f>
        <v>388238.42999999976</v>
      </c>
      <c r="I494" s="50">
        <f>SUM(I16:I493)</f>
        <v>1061699.3900000001</v>
      </c>
      <c r="J494" s="50">
        <f>J15+J22+J70+J77+J93+J99+J103+J112+J322+J330+J354+J366+J368+J372+J459+J480</f>
        <v>1449937.8199999998</v>
      </c>
      <c r="K494" s="61"/>
      <c r="L494" s="61"/>
      <c r="M494" s="67"/>
      <c r="N494" s="61"/>
      <c r="O494" s="61"/>
      <c r="P494" s="61"/>
      <c r="Q494" s="61"/>
      <c r="R494" s="61"/>
      <c r="S494" s="61"/>
      <c r="T494" s="61"/>
      <c r="U494" s="61"/>
    </row>
    <row r="495" spans="1:21" x14ac:dyDescent="0.2">
      <c r="A495" s="47"/>
      <c r="B495" s="47"/>
      <c r="C495" s="47"/>
      <c r="D495" s="47"/>
      <c r="E495" s="47"/>
      <c r="F495" s="47"/>
      <c r="G495" s="47"/>
      <c r="H495" s="137" t="s">
        <v>961</v>
      </c>
      <c r="I495" s="138" t="s">
        <v>6</v>
      </c>
      <c r="J495" s="139" t="s">
        <v>962</v>
      </c>
      <c r="K495" s="61"/>
      <c r="L495" s="61"/>
      <c r="M495" s="67"/>
      <c r="N495" s="61"/>
      <c r="O495" s="61"/>
      <c r="P495" s="61"/>
      <c r="Q495" s="61"/>
      <c r="R495" s="61"/>
      <c r="S495" s="61"/>
      <c r="T495" s="61"/>
      <c r="U495" s="61"/>
    </row>
    <row r="496" spans="1:21" x14ac:dyDescent="0.2">
      <c r="K496" s="61"/>
      <c r="L496" s="61"/>
      <c r="M496" s="67"/>
      <c r="N496" s="61"/>
      <c r="O496" s="61"/>
      <c r="P496" s="61"/>
      <c r="Q496" s="61"/>
      <c r="R496" s="61"/>
      <c r="S496" s="61"/>
      <c r="T496" s="61"/>
      <c r="U496" s="61"/>
    </row>
    <row r="497" spans="1:21" x14ac:dyDescent="0.2">
      <c r="A497" s="61"/>
      <c r="B497" s="141" t="s">
        <v>879</v>
      </c>
      <c r="C497" s="141"/>
      <c r="D497" s="141"/>
      <c r="E497" s="141"/>
      <c r="F497" s="141"/>
      <c r="G497" s="141"/>
      <c r="H497" s="141"/>
      <c r="I497" s="141"/>
      <c r="J497" s="61"/>
      <c r="K497" s="61"/>
      <c r="L497" s="61"/>
      <c r="M497" s="67"/>
      <c r="N497" s="61"/>
      <c r="O497" s="61"/>
      <c r="P497" s="61"/>
      <c r="Q497" s="61"/>
      <c r="R497" s="61"/>
      <c r="S497" s="61"/>
      <c r="T497" s="61"/>
      <c r="U497" s="61"/>
    </row>
    <row r="498" spans="1:21" x14ac:dyDescent="0.2">
      <c r="A498" s="61"/>
      <c r="B498" s="141"/>
      <c r="C498" s="141"/>
      <c r="D498" s="141"/>
      <c r="E498" s="141"/>
      <c r="F498" s="141"/>
      <c r="G498" s="141"/>
      <c r="H498" s="141"/>
      <c r="I498" s="141"/>
      <c r="J498" s="61"/>
      <c r="K498" s="61"/>
      <c r="L498" s="61"/>
      <c r="M498" s="67"/>
      <c r="N498" s="61"/>
      <c r="O498" s="61"/>
      <c r="P498" s="61"/>
      <c r="Q498" s="61"/>
      <c r="R498" s="61"/>
      <c r="S498" s="61"/>
      <c r="T498" s="61"/>
      <c r="U498" s="61"/>
    </row>
    <row r="499" spans="1:21" x14ac:dyDescent="0.2">
      <c r="A499" s="61"/>
      <c r="B499" s="113"/>
      <c r="C499" s="113"/>
      <c r="D499" s="113"/>
      <c r="E499" s="113"/>
      <c r="F499" s="113"/>
      <c r="G499" s="61"/>
      <c r="H499" s="61"/>
      <c r="I499" s="61"/>
      <c r="J499" s="61"/>
      <c r="K499" s="61"/>
      <c r="L499" s="61"/>
      <c r="M499" s="67"/>
      <c r="N499" s="61"/>
      <c r="O499" s="61"/>
      <c r="P499" s="61"/>
      <c r="Q499" s="61"/>
      <c r="R499" s="61"/>
      <c r="S499" s="61"/>
      <c r="T499" s="61"/>
      <c r="U499" s="61"/>
    </row>
    <row r="500" spans="1:21" x14ac:dyDescent="0.2">
      <c r="A500" s="61"/>
      <c r="B500" s="113"/>
      <c r="C500" s="113"/>
      <c r="D500" s="113"/>
      <c r="E500" s="113"/>
      <c r="F500" s="113"/>
      <c r="G500" s="61"/>
      <c r="H500" s="61"/>
      <c r="I500" s="61"/>
      <c r="J500" s="61"/>
      <c r="K500" s="61"/>
      <c r="L500" s="61"/>
      <c r="M500" s="67"/>
      <c r="N500" s="61"/>
      <c r="O500" s="61"/>
      <c r="P500" s="61"/>
      <c r="Q500" s="61"/>
      <c r="R500" s="61"/>
      <c r="S500" s="61"/>
      <c r="T500" s="61"/>
      <c r="U500" s="61"/>
    </row>
    <row r="501" spans="1:21" ht="13.9" customHeight="1" x14ac:dyDescent="0.2">
      <c r="A501" s="61"/>
      <c r="B501" s="140" t="s">
        <v>670</v>
      </c>
      <c r="C501" s="140"/>
      <c r="D501" s="140"/>
      <c r="E501" s="140"/>
      <c r="F501" s="140"/>
      <c r="G501" s="61"/>
      <c r="H501" s="61"/>
      <c r="I501" s="61"/>
      <c r="J501" s="61"/>
      <c r="K501" s="61"/>
      <c r="L501" s="61"/>
      <c r="M501" s="67"/>
      <c r="N501" s="61"/>
      <c r="O501" s="61"/>
      <c r="P501" s="61"/>
      <c r="Q501" s="61"/>
      <c r="R501" s="61"/>
      <c r="S501" s="61"/>
      <c r="T501" s="61"/>
      <c r="U501" s="61"/>
    </row>
    <row r="502" spans="1:21" x14ac:dyDescent="0.2">
      <c r="A502" s="61"/>
      <c r="B502" s="140"/>
      <c r="C502" s="140"/>
      <c r="D502" s="140"/>
      <c r="E502" s="140"/>
      <c r="F502" s="140"/>
      <c r="G502" s="61"/>
      <c r="H502" s="61"/>
      <c r="I502" s="61"/>
      <c r="J502" s="61"/>
      <c r="K502" s="61"/>
      <c r="L502" s="61"/>
      <c r="M502" s="67"/>
      <c r="N502" s="61"/>
      <c r="O502" s="61"/>
      <c r="P502" s="61"/>
      <c r="Q502" s="61"/>
      <c r="R502" s="61"/>
      <c r="S502" s="61"/>
      <c r="T502" s="61"/>
      <c r="U502" s="61"/>
    </row>
    <row r="503" spans="1:21" x14ac:dyDescent="0.2">
      <c r="A503" s="61"/>
      <c r="B503" s="140"/>
      <c r="C503" s="140"/>
      <c r="D503" s="140"/>
      <c r="E503" s="140"/>
      <c r="F503" s="140"/>
      <c r="G503" s="61"/>
      <c r="H503" s="61"/>
      <c r="I503" s="61"/>
      <c r="J503" s="61"/>
      <c r="K503" s="61"/>
      <c r="L503" s="61"/>
      <c r="M503" s="67"/>
      <c r="N503" s="61"/>
      <c r="O503" s="61"/>
      <c r="P503" s="61"/>
      <c r="Q503" s="61"/>
      <c r="R503" s="61"/>
      <c r="S503" s="61"/>
      <c r="T503" s="61"/>
      <c r="U503" s="61"/>
    </row>
    <row r="504" spans="1:21" x14ac:dyDescent="0.2">
      <c r="A504" s="61"/>
      <c r="B504" s="140"/>
      <c r="C504" s="140"/>
      <c r="D504" s="140"/>
      <c r="E504" s="140"/>
      <c r="F504" s="140"/>
      <c r="G504" s="61"/>
      <c r="H504" s="61"/>
      <c r="I504" s="61"/>
      <c r="J504" s="61"/>
      <c r="K504" s="61"/>
      <c r="L504" s="61"/>
      <c r="M504" s="67"/>
      <c r="N504" s="61"/>
      <c r="O504" s="61"/>
      <c r="P504" s="61"/>
      <c r="Q504" s="61"/>
      <c r="R504" s="61"/>
      <c r="S504" s="61"/>
      <c r="T504" s="61"/>
      <c r="U504" s="61"/>
    </row>
    <row r="505" spans="1:21" x14ac:dyDescent="0.2">
      <c r="A505" s="61"/>
      <c r="B505" s="113"/>
      <c r="C505" s="113"/>
      <c r="D505" s="113"/>
      <c r="E505" s="113"/>
      <c r="F505" s="113"/>
      <c r="G505" s="61"/>
      <c r="H505" s="61"/>
      <c r="I505" s="61"/>
      <c r="J505" s="61"/>
      <c r="K505" s="61"/>
      <c r="L505" s="61"/>
      <c r="M505" s="67"/>
      <c r="N505" s="61"/>
      <c r="O505" s="61"/>
      <c r="P505" s="61"/>
      <c r="Q505" s="61"/>
      <c r="R505" s="61"/>
      <c r="S505" s="61"/>
      <c r="T505" s="61"/>
      <c r="U505" s="61"/>
    </row>
    <row r="506" spans="1:21" ht="13.9" customHeight="1" x14ac:dyDescent="0.2">
      <c r="A506" s="61"/>
      <c r="B506" s="140" t="s">
        <v>874</v>
      </c>
      <c r="C506" s="140"/>
      <c r="D506" s="140"/>
      <c r="E506" s="140"/>
      <c r="F506" s="140"/>
      <c r="G506" s="61"/>
      <c r="H506" s="61"/>
      <c r="I506" s="61"/>
      <c r="J506" s="61"/>
      <c r="K506" s="61"/>
      <c r="L506" s="61"/>
      <c r="M506" s="67"/>
      <c r="N506" s="61"/>
      <c r="O506" s="61"/>
      <c r="P506" s="61"/>
      <c r="Q506" s="61"/>
      <c r="R506" s="61"/>
      <c r="S506" s="61"/>
      <c r="T506" s="61"/>
      <c r="U506" s="61"/>
    </row>
    <row r="507" spans="1:21" x14ac:dyDescent="0.2">
      <c r="A507" s="61"/>
      <c r="B507" s="140"/>
      <c r="C507" s="140"/>
      <c r="D507" s="140"/>
      <c r="E507" s="140"/>
      <c r="F507" s="140"/>
      <c r="G507" s="61"/>
      <c r="H507" s="61"/>
      <c r="I507" s="61"/>
      <c r="J507" s="61"/>
      <c r="K507" s="61"/>
      <c r="L507" s="61"/>
      <c r="M507" s="67"/>
      <c r="N507" s="61"/>
      <c r="O507" s="61"/>
      <c r="P507" s="61"/>
      <c r="Q507" s="61"/>
      <c r="R507" s="61"/>
      <c r="S507" s="61"/>
      <c r="T507" s="61"/>
      <c r="U507" s="61"/>
    </row>
    <row r="508" spans="1:21" x14ac:dyDescent="0.2">
      <c r="A508" s="61"/>
      <c r="B508" s="140"/>
      <c r="C508" s="140"/>
      <c r="D508" s="140"/>
      <c r="E508" s="140"/>
      <c r="F508" s="140"/>
      <c r="G508" s="61"/>
      <c r="H508" s="61"/>
      <c r="I508" s="61"/>
      <c r="J508" s="61"/>
      <c r="K508" s="61"/>
      <c r="L508" s="61"/>
      <c r="M508" s="67"/>
      <c r="N508" s="61"/>
      <c r="O508" s="61"/>
      <c r="P508" s="61"/>
      <c r="Q508" s="61"/>
      <c r="R508" s="61"/>
      <c r="S508" s="61"/>
      <c r="T508" s="61"/>
      <c r="U508" s="61"/>
    </row>
    <row r="509" spans="1:21" x14ac:dyDescent="0.2">
      <c r="A509" s="61"/>
      <c r="B509" s="140"/>
      <c r="C509" s="140"/>
      <c r="D509" s="140"/>
      <c r="E509" s="140"/>
      <c r="F509" s="140"/>
      <c r="G509" s="61"/>
      <c r="H509" s="61"/>
      <c r="I509" s="61"/>
      <c r="J509" s="61"/>
      <c r="K509" s="61"/>
      <c r="L509" s="61"/>
      <c r="M509" s="67"/>
      <c r="N509" s="61"/>
      <c r="O509" s="61"/>
      <c r="P509" s="61"/>
      <c r="Q509" s="61"/>
      <c r="R509" s="61"/>
      <c r="S509" s="61"/>
      <c r="T509" s="61"/>
      <c r="U509" s="61"/>
    </row>
    <row r="510" spans="1:21" x14ac:dyDescent="0.2">
      <c r="A510" s="61"/>
      <c r="B510" s="140"/>
      <c r="C510" s="140"/>
      <c r="D510" s="140"/>
      <c r="E510" s="140"/>
      <c r="F510" s="140"/>
      <c r="G510" s="61"/>
      <c r="H510" s="61"/>
      <c r="I510" s="61"/>
      <c r="J510" s="61"/>
      <c r="K510" s="61"/>
      <c r="L510" s="61"/>
      <c r="M510" s="67"/>
      <c r="N510" s="61"/>
      <c r="O510" s="61"/>
      <c r="P510" s="61"/>
      <c r="Q510" s="61"/>
      <c r="R510" s="61"/>
      <c r="S510" s="61"/>
      <c r="T510" s="61"/>
      <c r="U510" s="61"/>
    </row>
    <row r="511" spans="1:21" x14ac:dyDescent="0.2">
      <c r="B511" s="8"/>
      <c r="C511" s="8"/>
      <c r="D511" s="8"/>
      <c r="E511" s="8"/>
      <c r="F511" s="8"/>
      <c r="K511" s="61"/>
      <c r="L511" s="61"/>
      <c r="M511" s="67"/>
      <c r="N511" s="61"/>
      <c r="O511" s="61"/>
      <c r="P511" s="61"/>
      <c r="Q511" s="61"/>
      <c r="R511" s="61"/>
      <c r="S511" s="61"/>
      <c r="T511" s="61"/>
      <c r="U511" s="61"/>
    </row>
    <row r="512" spans="1:21" x14ac:dyDescent="0.2">
      <c r="K512" s="61"/>
      <c r="L512" s="61"/>
      <c r="M512" s="67"/>
      <c r="N512" s="61"/>
      <c r="O512" s="61"/>
      <c r="P512" s="61"/>
      <c r="Q512" s="61"/>
      <c r="R512" s="61"/>
      <c r="S512" s="61"/>
      <c r="T512" s="61"/>
      <c r="U512" s="61"/>
    </row>
    <row r="513" spans="11:21" x14ac:dyDescent="0.2">
      <c r="K513" s="61"/>
      <c r="L513" s="61"/>
      <c r="M513" s="67"/>
      <c r="N513" s="61"/>
      <c r="O513" s="61"/>
      <c r="P513" s="61"/>
      <c r="Q513" s="61"/>
      <c r="R513" s="61"/>
      <c r="S513" s="61"/>
      <c r="T513" s="61"/>
      <c r="U513" s="61"/>
    </row>
    <row r="514" spans="11:21" x14ac:dyDescent="0.2">
      <c r="K514" s="61"/>
      <c r="L514" s="61"/>
      <c r="M514" s="67"/>
      <c r="N514" s="61"/>
      <c r="O514" s="61"/>
      <c r="P514" s="61"/>
      <c r="Q514" s="61"/>
      <c r="R514" s="61"/>
      <c r="S514" s="61"/>
      <c r="T514" s="61"/>
      <c r="U514" s="61"/>
    </row>
    <row r="515" spans="11:21" x14ac:dyDescent="0.2">
      <c r="K515" s="61"/>
      <c r="L515" s="61"/>
      <c r="M515" s="67"/>
      <c r="N515" s="61"/>
      <c r="O515" s="61"/>
      <c r="P515" s="61"/>
      <c r="Q515" s="61"/>
      <c r="R515" s="61"/>
      <c r="S515" s="61"/>
      <c r="T515" s="61"/>
      <c r="U515" s="61"/>
    </row>
    <row r="516" spans="11:21" x14ac:dyDescent="0.2">
      <c r="K516" s="61"/>
      <c r="L516" s="61"/>
      <c r="M516" s="67"/>
      <c r="N516" s="61"/>
      <c r="O516" s="61"/>
      <c r="P516" s="61"/>
      <c r="Q516" s="61"/>
      <c r="R516" s="61"/>
      <c r="S516" s="61"/>
      <c r="T516" s="61"/>
      <c r="U516" s="61"/>
    </row>
    <row r="517" spans="11:21" x14ac:dyDescent="0.2">
      <c r="K517" s="61"/>
      <c r="L517" s="61"/>
      <c r="M517" s="67"/>
      <c r="N517" s="61"/>
      <c r="O517" s="61"/>
      <c r="P517" s="61"/>
      <c r="Q517" s="61"/>
      <c r="R517" s="61"/>
      <c r="S517" s="61"/>
      <c r="T517" s="61"/>
      <c r="U517" s="61"/>
    </row>
    <row r="518" spans="11:21" x14ac:dyDescent="0.2">
      <c r="K518" s="61"/>
      <c r="L518" s="61"/>
      <c r="M518" s="67"/>
      <c r="N518" s="61"/>
      <c r="O518" s="61"/>
      <c r="P518" s="61"/>
      <c r="Q518" s="61"/>
      <c r="R518" s="61"/>
      <c r="S518" s="61"/>
      <c r="T518" s="61"/>
      <c r="U518" s="61"/>
    </row>
    <row r="519" spans="11:21" x14ac:dyDescent="0.2">
      <c r="K519" s="61"/>
      <c r="L519" s="61"/>
      <c r="M519" s="67"/>
      <c r="N519" s="61"/>
      <c r="O519" s="61"/>
      <c r="P519" s="61"/>
      <c r="Q519" s="61"/>
      <c r="R519" s="61"/>
      <c r="S519" s="61"/>
      <c r="T519" s="61"/>
      <c r="U519" s="61"/>
    </row>
    <row r="520" spans="11:21" x14ac:dyDescent="0.2">
      <c r="K520" s="61"/>
      <c r="L520" s="61"/>
      <c r="M520" s="67"/>
      <c r="N520" s="61"/>
      <c r="O520" s="61"/>
      <c r="P520" s="61"/>
      <c r="Q520" s="61"/>
      <c r="R520" s="61"/>
      <c r="S520" s="61"/>
      <c r="T520" s="61"/>
      <c r="U520" s="61"/>
    </row>
    <row r="521" spans="11:21" x14ac:dyDescent="0.2">
      <c r="K521" s="61"/>
      <c r="L521" s="61"/>
      <c r="M521" s="67"/>
      <c r="N521" s="61"/>
      <c r="O521" s="61"/>
      <c r="P521" s="61"/>
      <c r="Q521" s="61"/>
      <c r="R521" s="61"/>
      <c r="S521" s="61"/>
      <c r="T521" s="61"/>
      <c r="U521" s="61"/>
    </row>
    <row r="522" spans="11:21" x14ac:dyDescent="0.2">
      <c r="K522" s="61"/>
      <c r="L522" s="61"/>
      <c r="M522" s="67"/>
      <c r="N522" s="61"/>
      <c r="O522" s="61"/>
      <c r="P522" s="61"/>
      <c r="Q522" s="61"/>
      <c r="R522" s="61"/>
      <c r="S522" s="61"/>
      <c r="T522" s="61"/>
      <c r="U522" s="61"/>
    </row>
    <row r="523" spans="11:21" x14ac:dyDescent="0.2">
      <c r="K523" s="61"/>
      <c r="L523" s="61"/>
      <c r="M523" s="67"/>
      <c r="N523" s="61"/>
      <c r="O523" s="61"/>
      <c r="P523" s="61"/>
      <c r="Q523" s="61"/>
      <c r="R523" s="61"/>
      <c r="S523" s="61"/>
      <c r="T523" s="61"/>
      <c r="U523" s="61"/>
    </row>
    <row r="524" spans="11:21" x14ac:dyDescent="0.2">
      <c r="K524" s="61"/>
      <c r="L524" s="61"/>
      <c r="M524" s="67"/>
      <c r="N524" s="61"/>
      <c r="O524" s="61"/>
      <c r="P524" s="61"/>
      <c r="Q524" s="61"/>
      <c r="R524" s="61"/>
      <c r="S524" s="61"/>
      <c r="T524" s="61"/>
      <c r="U524" s="61"/>
    </row>
    <row r="525" spans="11:21" x14ac:dyDescent="0.2">
      <c r="K525" s="61"/>
      <c r="L525" s="61"/>
      <c r="M525" s="67"/>
      <c r="N525" s="61"/>
      <c r="O525" s="61"/>
      <c r="P525" s="61"/>
      <c r="Q525" s="61"/>
      <c r="R525" s="61"/>
      <c r="S525" s="61"/>
      <c r="T525" s="61"/>
      <c r="U525" s="61"/>
    </row>
    <row r="526" spans="11:21" x14ac:dyDescent="0.2">
      <c r="K526" s="61"/>
      <c r="L526" s="61"/>
      <c r="M526" s="67"/>
      <c r="N526" s="61"/>
      <c r="O526" s="61"/>
      <c r="P526" s="61"/>
      <c r="Q526" s="61"/>
      <c r="R526" s="61"/>
      <c r="S526" s="61"/>
      <c r="T526" s="61"/>
      <c r="U526" s="61"/>
    </row>
    <row r="527" spans="11:21" x14ac:dyDescent="0.2">
      <c r="K527" s="61"/>
      <c r="L527" s="61"/>
      <c r="M527" s="67"/>
      <c r="N527" s="61"/>
      <c r="O527" s="61"/>
      <c r="P527" s="61"/>
      <c r="Q527" s="61"/>
      <c r="R527" s="61"/>
      <c r="S527" s="61"/>
      <c r="T527" s="61"/>
      <c r="U527" s="61"/>
    </row>
    <row r="528" spans="11:21" x14ac:dyDescent="0.2">
      <c r="K528" s="61"/>
      <c r="L528" s="61"/>
      <c r="M528" s="67"/>
      <c r="N528" s="61"/>
      <c r="O528" s="61"/>
      <c r="P528" s="61"/>
      <c r="Q528" s="61"/>
      <c r="R528" s="61"/>
      <c r="S528" s="61"/>
      <c r="T528" s="61"/>
      <c r="U528" s="61"/>
    </row>
    <row r="529" spans="11:21" x14ac:dyDescent="0.2">
      <c r="K529" s="61"/>
      <c r="L529" s="61"/>
      <c r="M529" s="67"/>
      <c r="N529" s="61"/>
      <c r="O529" s="61"/>
      <c r="P529" s="61"/>
      <c r="Q529" s="61"/>
      <c r="R529" s="61"/>
      <c r="S529" s="61"/>
      <c r="T529" s="61"/>
      <c r="U529" s="61"/>
    </row>
    <row r="530" spans="11:21" x14ac:dyDescent="0.2">
      <c r="K530" s="61"/>
      <c r="L530" s="61"/>
      <c r="M530" s="67"/>
      <c r="N530" s="61"/>
      <c r="O530" s="61"/>
      <c r="P530" s="61"/>
      <c r="Q530" s="61"/>
      <c r="R530" s="61"/>
      <c r="S530" s="61"/>
      <c r="T530" s="61"/>
      <c r="U530" s="61"/>
    </row>
    <row r="531" spans="11:21" x14ac:dyDescent="0.2">
      <c r="K531" s="61"/>
      <c r="L531" s="61"/>
      <c r="M531" s="67"/>
      <c r="N531" s="61"/>
      <c r="O531" s="61"/>
      <c r="P531" s="61"/>
      <c r="Q531" s="61"/>
      <c r="R531" s="61"/>
      <c r="S531" s="61"/>
      <c r="T531" s="61"/>
      <c r="U531" s="61"/>
    </row>
    <row r="532" spans="11:21" x14ac:dyDescent="0.2">
      <c r="K532" s="61"/>
      <c r="L532" s="61"/>
      <c r="M532" s="67"/>
      <c r="N532" s="61"/>
      <c r="O532" s="61"/>
      <c r="P532" s="61"/>
      <c r="Q532" s="61"/>
      <c r="R532" s="61"/>
      <c r="S532" s="61"/>
      <c r="T532" s="61"/>
      <c r="U532" s="61"/>
    </row>
    <row r="533" spans="11:21" x14ac:dyDescent="0.2">
      <c r="K533" s="61"/>
      <c r="L533" s="61"/>
      <c r="M533" s="67"/>
      <c r="N533" s="61"/>
      <c r="O533" s="61"/>
      <c r="P533" s="61"/>
      <c r="Q533" s="61"/>
      <c r="R533" s="61"/>
      <c r="S533" s="61"/>
      <c r="T533" s="61"/>
      <c r="U533" s="61"/>
    </row>
    <row r="534" spans="11:21" x14ac:dyDescent="0.2">
      <c r="K534" s="61"/>
      <c r="L534" s="61"/>
      <c r="M534" s="67"/>
      <c r="N534" s="61"/>
      <c r="O534" s="61"/>
      <c r="P534" s="61"/>
      <c r="Q534" s="61"/>
      <c r="R534" s="61"/>
      <c r="S534" s="61"/>
      <c r="T534" s="61"/>
      <c r="U534" s="61"/>
    </row>
    <row r="535" spans="11:21" x14ac:dyDescent="0.2">
      <c r="K535" s="61"/>
      <c r="L535" s="61"/>
      <c r="M535" s="67"/>
      <c r="N535" s="61"/>
      <c r="O535" s="61"/>
      <c r="P535" s="61"/>
      <c r="Q535" s="61"/>
      <c r="R535" s="61"/>
      <c r="S535" s="61"/>
      <c r="T535" s="61"/>
      <c r="U535" s="61"/>
    </row>
    <row r="536" spans="11:21" x14ac:dyDescent="0.2">
      <c r="K536" s="61"/>
      <c r="L536" s="61"/>
      <c r="M536" s="67"/>
      <c r="N536" s="61"/>
      <c r="O536" s="61"/>
      <c r="P536" s="61"/>
      <c r="Q536" s="61"/>
      <c r="R536" s="61"/>
      <c r="S536" s="61"/>
      <c r="T536" s="61"/>
      <c r="U536" s="61"/>
    </row>
    <row r="537" spans="11:21" x14ac:dyDescent="0.2">
      <c r="K537" s="61"/>
      <c r="L537" s="61"/>
      <c r="M537" s="67"/>
      <c r="N537" s="61"/>
      <c r="O537" s="61"/>
      <c r="P537" s="61"/>
      <c r="Q537" s="61"/>
      <c r="R537" s="61"/>
      <c r="S537" s="61"/>
      <c r="T537" s="61"/>
      <c r="U537" s="61"/>
    </row>
    <row r="538" spans="11:21" x14ac:dyDescent="0.2">
      <c r="K538" s="61"/>
      <c r="L538" s="61"/>
      <c r="M538" s="67"/>
      <c r="N538" s="61"/>
      <c r="O538" s="61"/>
      <c r="P538" s="61"/>
      <c r="Q538" s="61"/>
      <c r="R538" s="61"/>
      <c r="S538" s="61"/>
      <c r="T538" s="61"/>
      <c r="U538" s="61"/>
    </row>
    <row r="539" spans="11:21" x14ac:dyDescent="0.2">
      <c r="K539" s="61"/>
      <c r="L539" s="61"/>
      <c r="M539" s="67"/>
      <c r="N539" s="61"/>
      <c r="O539" s="61"/>
      <c r="P539" s="61"/>
      <c r="Q539" s="61"/>
      <c r="R539" s="61"/>
      <c r="S539" s="61"/>
      <c r="T539" s="61"/>
      <c r="U539" s="61"/>
    </row>
    <row r="540" spans="11:21" x14ac:dyDescent="0.2">
      <c r="K540" s="61"/>
      <c r="L540" s="61"/>
      <c r="M540" s="67"/>
      <c r="N540" s="61"/>
      <c r="O540" s="61"/>
      <c r="P540" s="61"/>
      <c r="Q540" s="61"/>
      <c r="R540" s="61"/>
      <c r="S540" s="61"/>
      <c r="T540" s="61"/>
      <c r="U540" s="61"/>
    </row>
    <row r="541" spans="11:21" x14ac:dyDescent="0.2">
      <c r="K541" s="61"/>
      <c r="L541" s="61"/>
      <c r="M541" s="67"/>
      <c r="N541" s="61"/>
      <c r="O541" s="61"/>
      <c r="P541" s="61"/>
      <c r="Q541" s="61"/>
      <c r="R541" s="61"/>
      <c r="S541" s="61"/>
      <c r="T541" s="61"/>
      <c r="U541" s="61"/>
    </row>
    <row r="542" spans="11:21" x14ac:dyDescent="0.2">
      <c r="K542" s="61"/>
      <c r="L542" s="61"/>
      <c r="M542" s="67"/>
      <c r="N542" s="61"/>
      <c r="O542" s="61"/>
      <c r="P542" s="61"/>
      <c r="Q542" s="61"/>
      <c r="R542" s="61"/>
      <c r="S542" s="61"/>
      <c r="T542" s="61"/>
      <c r="U542" s="61"/>
    </row>
    <row r="543" spans="11:21" x14ac:dyDescent="0.2">
      <c r="K543" s="61"/>
      <c r="L543" s="61"/>
      <c r="M543" s="67"/>
      <c r="N543" s="61"/>
      <c r="O543" s="61"/>
      <c r="P543" s="61"/>
      <c r="Q543" s="61"/>
      <c r="R543" s="61"/>
      <c r="S543" s="61"/>
      <c r="T543" s="61"/>
      <c r="U543" s="61"/>
    </row>
    <row r="544" spans="11:21" x14ac:dyDescent="0.2">
      <c r="K544" s="61"/>
      <c r="L544" s="61"/>
      <c r="M544" s="67"/>
      <c r="N544" s="61"/>
      <c r="O544" s="61"/>
      <c r="P544" s="61"/>
      <c r="Q544" s="61"/>
      <c r="R544" s="61"/>
      <c r="S544" s="61"/>
      <c r="T544" s="61"/>
      <c r="U544" s="61"/>
    </row>
    <row r="545" spans="11:21" x14ac:dyDescent="0.2">
      <c r="K545" s="61"/>
      <c r="L545" s="61"/>
      <c r="M545" s="67"/>
      <c r="N545" s="61"/>
      <c r="O545" s="61"/>
      <c r="P545" s="61"/>
      <c r="Q545" s="61"/>
      <c r="R545" s="61"/>
      <c r="S545" s="61"/>
      <c r="T545" s="61"/>
      <c r="U545" s="61"/>
    </row>
    <row r="546" spans="11:21" x14ac:dyDescent="0.2">
      <c r="K546" s="61"/>
      <c r="L546" s="61"/>
      <c r="M546" s="67"/>
      <c r="N546" s="61"/>
      <c r="O546" s="61"/>
      <c r="P546" s="61"/>
      <c r="Q546" s="61"/>
      <c r="R546" s="61"/>
      <c r="S546" s="61"/>
      <c r="T546" s="61"/>
      <c r="U546" s="61"/>
    </row>
    <row r="547" spans="11:21" x14ac:dyDescent="0.2">
      <c r="K547" s="61"/>
      <c r="L547" s="61"/>
      <c r="M547" s="67"/>
      <c r="N547" s="61"/>
      <c r="O547" s="61"/>
      <c r="P547" s="61"/>
      <c r="Q547" s="61"/>
      <c r="R547" s="61"/>
      <c r="S547" s="61"/>
      <c r="T547" s="61"/>
      <c r="U547" s="61"/>
    </row>
  </sheetData>
  <sheetProtection algorithmName="SHA-512" hashValue="8oEljwZG+L6Xe5Wj03v5b4KMh7PoYJwtgqEBDE6VdyOvoAG0bipYRPpclUjXXn+r519zct5acAQ62QCIl+8Xdg==" saltValue="OkJQ3FDuc38XS/AEZ1HbFw==" spinCount="100000" sheet="1" objects="1" scenarios="1"/>
  <mergeCells count="37">
    <mergeCell ref="C1:D1"/>
    <mergeCell ref="E1:G1"/>
    <mergeCell ref="E2:G3"/>
    <mergeCell ref="I2:J4"/>
    <mergeCell ref="Q3:R3"/>
    <mergeCell ref="Q4:R4"/>
    <mergeCell ref="Q5:R5"/>
    <mergeCell ref="A12:J12"/>
    <mergeCell ref="A13:A14"/>
    <mergeCell ref="B13:B14"/>
    <mergeCell ref="C13:C14"/>
    <mergeCell ref="D13:D14"/>
    <mergeCell ref="E13:G13"/>
    <mergeCell ref="H13:J13"/>
    <mergeCell ref="M13:M14"/>
    <mergeCell ref="C2:D5"/>
    <mergeCell ref="I8:J8"/>
    <mergeCell ref="I9:J9"/>
    <mergeCell ref="I10:J10"/>
    <mergeCell ref="G8:H8"/>
    <mergeCell ref="G10:H10"/>
    <mergeCell ref="G9:H9"/>
    <mergeCell ref="M354:M355"/>
    <mergeCell ref="L352:L353"/>
    <mergeCell ref="M352:M353"/>
    <mergeCell ref="L350:L351"/>
    <mergeCell ref="M350:M351"/>
    <mergeCell ref="M361:M362"/>
    <mergeCell ref="L359:L360"/>
    <mergeCell ref="M359:M360"/>
    <mergeCell ref="L356:L357"/>
    <mergeCell ref="M356:M357"/>
    <mergeCell ref="B501:F504"/>
    <mergeCell ref="B506:F510"/>
    <mergeCell ref="B497:I498"/>
    <mergeCell ref="L361:L362"/>
    <mergeCell ref="L354:L355"/>
  </mergeCells>
  <pageMargins left="0.51181102362204722" right="0.51181102362204722" top="0.98425196850393704" bottom="0.98425196850393704" header="0.51181102362204722" footer="0.51181102362204722"/>
  <pageSetup paperSize="9" scale="54" fitToHeight="0" orientation="portrait" r:id="rId1"/>
  <headerFooter>
    <oddHeader xml:space="preserve">&amp;L &amp;C </oddHeader>
    <oddFooter>&amp;L &amp;C&amp;10&amp;P de &amp;N</oddFooter>
  </headerFooter>
  <rowBreaks count="1" manualBreakCount="1">
    <brk id="37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1"/>
  <sheetViews>
    <sheetView showOutlineSymbols="0" view="pageBreakPreview" topLeftCell="A31" zoomScale="85" zoomScaleNormal="100" zoomScaleSheetLayoutView="85" workbookViewId="0">
      <selection activeCell="H23" sqref="H23"/>
    </sheetView>
  </sheetViews>
  <sheetFormatPr defaultRowHeight="14.25" x14ac:dyDescent="0.2"/>
  <cols>
    <col min="1" max="1" width="10.5" customWidth="1"/>
    <col min="2" max="2" width="45.75" customWidth="1"/>
    <col min="3" max="3" width="17" customWidth="1"/>
    <col min="4" max="7" width="12" bestFit="1" customWidth="1"/>
    <col min="8" max="10" width="12" customWidth="1"/>
    <col min="11" max="11" width="15.875" customWidth="1"/>
    <col min="12" max="31" width="12" bestFit="1" customWidth="1"/>
  </cols>
  <sheetData>
    <row r="1" spans="1:11" ht="61.5" customHeight="1" x14ac:dyDescent="0.2">
      <c r="B1" s="196" t="s">
        <v>639</v>
      </c>
      <c r="C1" s="196"/>
      <c r="D1" s="119"/>
      <c r="E1" s="107"/>
      <c r="F1" s="107"/>
      <c r="G1" s="107"/>
      <c r="H1" s="107"/>
      <c r="I1" s="107"/>
      <c r="J1" s="107"/>
      <c r="K1" s="107"/>
    </row>
    <row r="2" spans="1:11" ht="15" x14ac:dyDescent="0.2">
      <c r="A2" s="19"/>
      <c r="C2" s="19"/>
      <c r="E2" s="106" t="s">
        <v>640</v>
      </c>
      <c r="F2" s="106"/>
      <c r="G2" s="197" t="s">
        <v>0</v>
      </c>
      <c r="H2" s="197"/>
      <c r="I2" s="197" t="s">
        <v>883</v>
      </c>
      <c r="J2" s="197"/>
    </row>
    <row r="3" spans="1:11" ht="13.9" customHeight="1" x14ac:dyDescent="0.2">
      <c r="A3" s="2" t="s">
        <v>629</v>
      </c>
      <c r="B3" s="200"/>
      <c r="C3" s="201"/>
      <c r="D3" s="107"/>
      <c r="E3" s="176" t="s">
        <v>876</v>
      </c>
      <c r="F3" s="108"/>
      <c r="G3" s="184" t="s">
        <v>875</v>
      </c>
      <c r="H3" s="185"/>
      <c r="I3" s="186" t="s">
        <v>684</v>
      </c>
      <c r="J3" s="186"/>
      <c r="K3" s="107"/>
    </row>
    <row r="4" spans="1:11" ht="20.25" customHeight="1" x14ac:dyDescent="0.2">
      <c r="A4" s="2" t="s">
        <v>630</v>
      </c>
      <c r="B4" s="45"/>
      <c r="C4" s="46"/>
      <c r="D4" s="109"/>
      <c r="E4" s="176"/>
      <c r="F4" s="108"/>
      <c r="G4" s="184"/>
      <c r="H4" s="185"/>
      <c r="I4" s="186"/>
      <c r="J4" s="186"/>
      <c r="K4" s="107"/>
    </row>
    <row r="5" spans="1:11" ht="20.25" customHeight="1" x14ac:dyDescent="0.2">
      <c r="A5" s="2" t="s">
        <v>631</v>
      </c>
      <c r="B5" s="45"/>
      <c r="C5" s="46"/>
      <c r="D5" s="109"/>
      <c r="E5" s="176"/>
      <c r="F5" s="108"/>
      <c r="G5" s="110"/>
      <c r="H5" s="110"/>
      <c r="I5" s="186"/>
      <c r="J5" s="186"/>
      <c r="K5" s="107"/>
    </row>
    <row r="6" spans="1:11" ht="20.25" customHeight="1" x14ac:dyDescent="0.2">
      <c r="A6" s="2" t="s">
        <v>632</v>
      </c>
      <c r="B6" s="45"/>
      <c r="C6" s="46"/>
      <c r="D6" s="109"/>
      <c r="E6" s="176"/>
      <c r="F6" s="108"/>
      <c r="G6" s="110"/>
      <c r="H6" s="110"/>
      <c r="I6" s="110"/>
      <c r="J6" s="110"/>
      <c r="K6" s="107"/>
    </row>
    <row r="7" spans="1:11" ht="20.25" customHeight="1" x14ac:dyDescent="0.2">
      <c r="A7" s="2" t="s">
        <v>633</v>
      </c>
      <c r="B7" s="179"/>
      <c r="C7" s="180"/>
      <c r="D7" s="109"/>
      <c r="E7" s="110"/>
      <c r="F7" s="110"/>
      <c r="G7" s="110"/>
      <c r="H7" s="110"/>
      <c r="I7" s="110"/>
      <c r="J7" s="110"/>
      <c r="K7" s="107"/>
    </row>
    <row r="8" spans="1:11" x14ac:dyDescent="0.2">
      <c r="A8" s="20"/>
      <c r="B8" s="110"/>
      <c r="C8" s="110"/>
      <c r="D8" s="198"/>
      <c r="E8" s="199"/>
      <c r="F8" s="199"/>
      <c r="G8" s="199"/>
      <c r="H8" s="110"/>
      <c r="I8" s="110"/>
      <c r="J8" s="110"/>
      <c r="K8" s="107"/>
    </row>
    <row r="9" spans="1:11" ht="26.25" customHeight="1" x14ac:dyDescent="0.2">
      <c r="A9" s="181" t="s">
        <v>672</v>
      </c>
      <c r="B9" s="182"/>
      <c r="C9" s="182"/>
      <c r="D9" s="182"/>
      <c r="E9" s="182"/>
      <c r="F9" s="182"/>
      <c r="G9" s="182"/>
      <c r="H9" s="182"/>
      <c r="I9" s="182"/>
      <c r="J9" s="182"/>
      <c r="K9" s="183"/>
    </row>
    <row r="10" spans="1:11" s="1" customFormat="1" ht="15" x14ac:dyDescent="0.2">
      <c r="A10" s="177" t="s">
        <v>1</v>
      </c>
      <c r="B10" s="177" t="s">
        <v>2</v>
      </c>
      <c r="C10" s="177" t="s">
        <v>673</v>
      </c>
      <c r="D10" s="114" t="s">
        <v>674</v>
      </c>
      <c r="E10" s="114" t="s">
        <v>675</v>
      </c>
      <c r="F10" s="114" t="s">
        <v>676</v>
      </c>
      <c r="G10" s="114" t="s">
        <v>677</v>
      </c>
      <c r="H10" s="114" t="s">
        <v>689</v>
      </c>
      <c r="I10" s="114" t="s">
        <v>685</v>
      </c>
      <c r="J10" s="114" t="s">
        <v>686</v>
      </c>
      <c r="K10" s="114" t="s">
        <v>678</v>
      </c>
    </row>
    <row r="11" spans="1:11" s="1" customFormat="1" ht="20.25" customHeight="1" x14ac:dyDescent="0.2">
      <c r="A11" s="177"/>
      <c r="B11" s="177"/>
      <c r="C11" s="177"/>
      <c r="D11" s="115" t="s">
        <v>679</v>
      </c>
      <c r="E11" s="116" t="s">
        <v>680</v>
      </c>
      <c r="F11" s="116" t="s">
        <v>681</v>
      </c>
      <c r="G11" s="116" t="s">
        <v>682</v>
      </c>
      <c r="H11" s="116" t="s">
        <v>687</v>
      </c>
      <c r="I11" s="116" t="s">
        <v>688</v>
      </c>
      <c r="J11" s="116" t="s">
        <v>690</v>
      </c>
      <c r="K11" s="116" t="s">
        <v>698</v>
      </c>
    </row>
    <row r="12" spans="1:11" s="1" customFormat="1" ht="20.25" customHeight="1" x14ac:dyDescent="0.2">
      <c r="A12" s="178"/>
      <c r="B12" s="178"/>
      <c r="C12" s="178"/>
      <c r="D12" s="117" t="s">
        <v>683</v>
      </c>
      <c r="E12" s="118" t="s">
        <v>683</v>
      </c>
      <c r="F12" s="118" t="s">
        <v>683</v>
      </c>
      <c r="G12" s="118" t="s">
        <v>683</v>
      </c>
      <c r="H12" s="118" t="s">
        <v>683</v>
      </c>
      <c r="I12" s="118" t="s">
        <v>683</v>
      </c>
      <c r="J12" s="118" t="s">
        <v>683</v>
      </c>
      <c r="K12" s="118" t="s">
        <v>683</v>
      </c>
    </row>
    <row r="13" spans="1:11" ht="17.100000000000001" customHeight="1" x14ac:dyDescent="0.2">
      <c r="A13" s="195" t="s">
        <v>7</v>
      </c>
      <c r="B13" s="174" t="s">
        <v>8</v>
      </c>
      <c r="C13" s="23">
        <f>SUM(D13:J13)</f>
        <v>1</v>
      </c>
      <c r="D13" s="43">
        <v>0.2</v>
      </c>
      <c r="E13" s="43">
        <v>0.1</v>
      </c>
      <c r="F13" s="43">
        <v>0.1</v>
      </c>
      <c r="G13" s="44">
        <v>0.15</v>
      </c>
      <c r="H13" s="44">
        <v>0.15</v>
      </c>
      <c r="I13" s="44">
        <v>0.15</v>
      </c>
      <c r="J13" s="44">
        <v>0.15</v>
      </c>
      <c r="K13" s="23"/>
    </row>
    <row r="14" spans="1:11" ht="17.100000000000001" customHeight="1" x14ac:dyDescent="0.2">
      <c r="A14" s="189"/>
      <c r="B14" s="175"/>
      <c r="C14" s="22">
        <f>'Orçamento Licitantes'!J15</f>
        <v>105194.68</v>
      </c>
      <c r="D14" s="24">
        <f t="shared" ref="D14:J14" si="0">$C$14*D13</f>
        <v>21038.936000000002</v>
      </c>
      <c r="E14" s="24">
        <f t="shared" si="0"/>
        <v>10519.468000000001</v>
      </c>
      <c r="F14" s="24">
        <f t="shared" si="0"/>
        <v>10519.468000000001</v>
      </c>
      <c r="G14" s="25">
        <f t="shared" si="0"/>
        <v>15779.201999999997</v>
      </c>
      <c r="H14" s="25">
        <f t="shared" si="0"/>
        <v>15779.201999999997</v>
      </c>
      <c r="I14" s="25">
        <f t="shared" si="0"/>
        <v>15779.201999999997</v>
      </c>
      <c r="J14" s="25">
        <f t="shared" si="0"/>
        <v>15779.201999999997</v>
      </c>
      <c r="K14" s="24"/>
    </row>
    <row r="15" spans="1:11" ht="17.100000000000001" customHeight="1" x14ac:dyDescent="0.2">
      <c r="A15" s="189" t="s">
        <v>23</v>
      </c>
      <c r="B15" s="175" t="s">
        <v>24</v>
      </c>
      <c r="C15" s="23">
        <f>SUM(D15:J15)</f>
        <v>1</v>
      </c>
      <c r="D15" s="43">
        <v>0.7</v>
      </c>
      <c r="E15" s="43">
        <v>0.3</v>
      </c>
      <c r="F15" s="43"/>
      <c r="G15" s="44"/>
      <c r="H15" s="44"/>
      <c r="I15" s="44"/>
      <c r="J15" s="44"/>
      <c r="K15" s="23"/>
    </row>
    <row r="16" spans="1:11" ht="17.100000000000001" customHeight="1" x14ac:dyDescent="0.2">
      <c r="A16" s="189"/>
      <c r="B16" s="175"/>
      <c r="C16" s="22">
        <f>'Orçamento Licitantes'!J22</f>
        <v>50179.259999999995</v>
      </c>
      <c r="D16" s="24">
        <f t="shared" ref="D16:J16" si="1">$C$16*D15</f>
        <v>35125.481999999996</v>
      </c>
      <c r="E16" s="24">
        <f t="shared" si="1"/>
        <v>15053.777999999998</v>
      </c>
      <c r="F16" s="24">
        <f t="shared" si="1"/>
        <v>0</v>
      </c>
      <c r="G16" s="24">
        <f t="shared" si="1"/>
        <v>0</v>
      </c>
      <c r="H16" s="24">
        <f t="shared" si="1"/>
        <v>0</v>
      </c>
      <c r="I16" s="24">
        <f t="shared" si="1"/>
        <v>0</v>
      </c>
      <c r="J16" s="24">
        <f t="shared" si="1"/>
        <v>0</v>
      </c>
      <c r="K16" s="24"/>
    </row>
    <row r="17" spans="1:11" ht="17.100000000000001" customHeight="1" x14ac:dyDescent="0.2">
      <c r="A17" s="189" t="s">
        <v>114</v>
      </c>
      <c r="B17" s="175" t="s">
        <v>115</v>
      </c>
      <c r="C17" s="23">
        <f>SUM(D17:J17)</f>
        <v>0.99999999999999989</v>
      </c>
      <c r="D17" s="43"/>
      <c r="E17" s="43">
        <v>0.25</v>
      </c>
      <c r="F17" s="43">
        <v>0.35</v>
      </c>
      <c r="G17" s="44">
        <v>0.1</v>
      </c>
      <c r="H17" s="44">
        <v>0.1</v>
      </c>
      <c r="I17" s="44">
        <v>0.1</v>
      </c>
      <c r="J17" s="44">
        <v>0.1</v>
      </c>
      <c r="K17" s="23"/>
    </row>
    <row r="18" spans="1:11" ht="17.100000000000001" customHeight="1" x14ac:dyDescent="0.2">
      <c r="A18" s="189"/>
      <c r="B18" s="175"/>
      <c r="C18" s="22">
        <f>'Orçamento Licitantes'!J70</f>
        <v>73037.31</v>
      </c>
      <c r="D18" s="24">
        <f t="shared" ref="D18:J18" si="2">$C$18*D17</f>
        <v>0</v>
      </c>
      <c r="E18" s="24">
        <f t="shared" si="2"/>
        <v>18259.327499999999</v>
      </c>
      <c r="F18" s="24">
        <f t="shared" si="2"/>
        <v>25563.058499999999</v>
      </c>
      <c r="G18" s="24">
        <f t="shared" si="2"/>
        <v>7303.7309999999998</v>
      </c>
      <c r="H18" s="24">
        <f t="shared" si="2"/>
        <v>7303.7309999999998</v>
      </c>
      <c r="I18" s="24">
        <f t="shared" si="2"/>
        <v>7303.7309999999998</v>
      </c>
      <c r="J18" s="24">
        <f t="shared" si="2"/>
        <v>7303.7309999999998</v>
      </c>
      <c r="K18" s="24"/>
    </row>
    <row r="19" spans="1:11" ht="17.100000000000001" customHeight="1" x14ac:dyDescent="0.2">
      <c r="A19" s="189" t="s">
        <v>128</v>
      </c>
      <c r="B19" s="175" t="s">
        <v>129</v>
      </c>
      <c r="C19" s="23">
        <f>SUM(D19:J19)</f>
        <v>1</v>
      </c>
      <c r="D19" s="43"/>
      <c r="E19" s="43">
        <v>0.02</v>
      </c>
      <c r="F19" s="43">
        <v>0.3</v>
      </c>
      <c r="G19" s="44">
        <v>0.3</v>
      </c>
      <c r="H19" s="44">
        <v>0.38</v>
      </c>
      <c r="I19" s="44"/>
      <c r="J19" s="44"/>
      <c r="K19" s="23"/>
    </row>
    <row r="20" spans="1:11" ht="17.100000000000001" customHeight="1" x14ac:dyDescent="0.2">
      <c r="A20" s="189"/>
      <c r="B20" s="175"/>
      <c r="C20" s="22">
        <f>'Orçamento Licitantes'!J77</f>
        <v>99341.38</v>
      </c>
      <c r="D20" s="24">
        <f t="shared" ref="D20:J20" si="3">$C$20*D19</f>
        <v>0</v>
      </c>
      <c r="E20" s="24">
        <f t="shared" si="3"/>
        <v>1986.8276000000001</v>
      </c>
      <c r="F20" s="24">
        <f t="shared" si="3"/>
        <v>29802.414000000001</v>
      </c>
      <c r="G20" s="24">
        <f t="shared" si="3"/>
        <v>29802.414000000001</v>
      </c>
      <c r="H20" s="24">
        <f t="shared" si="3"/>
        <v>37749.724399999999</v>
      </c>
      <c r="I20" s="24">
        <f t="shared" si="3"/>
        <v>0</v>
      </c>
      <c r="J20" s="24">
        <f t="shared" si="3"/>
        <v>0</v>
      </c>
      <c r="K20" s="24"/>
    </row>
    <row r="21" spans="1:11" ht="17.100000000000001" customHeight="1" x14ac:dyDescent="0.2">
      <c r="A21" s="189" t="s">
        <v>152</v>
      </c>
      <c r="B21" s="175" t="s">
        <v>153</v>
      </c>
      <c r="C21" s="23">
        <f>SUM(D21:J21)</f>
        <v>1</v>
      </c>
      <c r="D21" s="43"/>
      <c r="E21" s="43"/>
      <c r="F21" s="43"/>
      <c r="G21" s="44">
        <v>0.2</v>
      </c>
      <c r="H21" s="44">
        <v>0.5</v>
      </c>
      <c r="I21" s="44">
        <v>0.3</v>
      </c>
      <c r="J21" s="44"/>
      <c r="K21" s="23"/>
    </row>
    <row r="22" spans="1:11" ht="17.100000000000001" customHeight="1" x14ac:dyDescent="0.2">
      <c r="A22" s="189"/>
      <c r="B22" s="175"/>
      <c r="C22" s="22">
        <f>'Orçamento Licitantes'!J93</f>
        <v>47459.25</v>
      </c>
      <c r="D22" s="24">
        <f t="shared" ref="D22:J22" si="4">$C$22*D21</f>
        <v>0</v>
      </c>
      <c r="E22" s="24">
        <f t="shared" si="4"/>
        <v>0</v>
      </c>
      <c r="F22" s="24">
        <f t="shared" si="4"/>
        <v>0</v>
      </c>
      <c r="G22" s="24">
        <f t="shared" si="4"/>
        <v>9491.85</v>
      </c>
      <c r="H22" s="24">
        <f t="shared" si="4"/>
        <v>23729.625</v>
      </c>
      <c r="I22" s="24">
        <f t="shared" si="4"/>
        <v>14237.775</v>
      </c>
      <c r="J22" s="24">
        <f t="shared" si="4"/>
        <v>0</v>
      </c>
      <c r="K22" s="24"/>
    </row>
    <row r="23" spans="1:11" ht="17.100000000000001" customHeight="1" x14ac:dyDescent="0.2">
      <c r="A23" s="189" t="s">
        <v>162</v>
      </c>
      <c r="B23" s="175" t="s">
        <v>163</v>
      </c>
      <c r="C23" s="23">
        <f>SUM(D23:J23)</f>
        <v>1</v>
      </c>
      <c r="D23" s="43"/>
      <c r="E23" s="43">
        <v>0.13</v>
      </c>
      <c r="F23" s="43">
        <v>0.4</v>
      </c>
      <c r="G23" s="44">
        <v>0.47</v>
      </c>
      <c r="H23" s="44"/>
      <c r="I23" s="44"/>
      <c r="J23" s="44"/>
      <c r="K23" s="23"/>
    </row>
    <row r="24" spans="1:11" ht="17.100000000000001" customHeight="1" x14ac:dyDescent="0.2">
      <c r="A24" s="189"/>
      <c r="B24" s="175"/>
      <c r="C24" s="22">
        <f>'Orçamento Licitantes'!J99</f>
        <v>72215.350000000006</v>
      </c>
      <c r="D24" s="24">
        <f t="shared" ref="D24:J24" si="5">$C$24*D23</f>
        <v>0</v>
      </c>
      <c r="E24" s="24">
        <f t="shared" si="5"/>
        <v>9387.9955000000009</v>
      </c>
      <c r="F24" s="24">
        <f t="shared" si="5"/>
        <v>28886.140000000003</v>
      </c>
      <c r="G24" s="24">
        <f t="shared" si="5"/>
        <v>33941.214500000002</v>
      </c>
      <c r="H24" s="24">
        <f t="shared" si="5"/>
        <v>0</v>
      </c>
      <c r="I24" s="24">
        <f t="shared" si="5"/>
        <v>0</v>
      </c>
      <c r="J24" s="24">
        <f t="shared" si="5"/>
        <v>0</v>
      </c>
      <c r="K24" s="24"/>
    </row>
    <row r="25" spans="1:11" ht="17.100000000000001" customHeight="1" x14ac:dyDescent="0.2">
      <c r="A25" s="189" t="s">
        <v>167</v>
      </c>
      <c r="B25" s="175" t="s">
        <v>168</v>
      </c>
      <c r="C25" s="23">
        <f>SUM(D25:J25)</f>
        <v>0.99999999999999989</v>
      </c>
      <c r="D25" s="43"/>
      <c r="E25" s="43"/>
      <c r="F25" s="43">
        <v>0.3</v>
      </c>
      <c r="G25" s="44">
        <v>0.6</v>
      </c>
      <c r="H25" s="44">
        <v>0.1</v>
      </c>
      <c r="I25" s="44"/>
      <c r="J25" s="44"/>
      <c r="K25" s="23"/>
    </row>
    <row r="26" spans="1:11" ht="17.100000000000001" customHeight="1" x14ac:dyDescent="0.2">
      <c r="A26" s="189"/>
      <c r="B26" s="175"/>
      <c r="C26" s="22">
        <f>'Orçamento Licitantes'!J103</f>
        <v>168095.69000000003</v>
      </c>
      <c r="D26" s="24">
        <f t="shared" ref="D26:J26" si="6">$C$26*D25</f>
        <v>0</v>
      </c>
      <c r="E26" s="24">
        <f t="shared" si="6"/>
        <v>0</v>
      </c>
      <c r="F26" s="24">
        <f t="shared" si="6"/>
        <v>50428.707000000009</v>
      </c>
      <c r="G26" s="24">
        <f t="shared" si="6"/>
        <v>100857.41400000002</v>
      </c>
      <c r="H26" s="24">
        <f t="shared" si="6"/>
        <v>16809.569000000003</v>
      </c>
      <c r="I26" s="24">
        <f t="shared" si="6"/>
        <v>0</v>
      </c>
      <c r="J26" s="24">
        <f t="shared" si="6"/>
        <v>0</v>
      </c>
      <c r="K26" s="24"/>
    </row>
    <row r="27" spans="1:11" ht="17.100000000000001" customHeight="1" x14ac:dyDescent="0.2">
      <c r="A27" s="189" t="s">
        <v>184</v>
      </c>
      <c r="B27" s="175" t="s">
        <v>185</v>
      </c>
      <c r="C27" s="23">
        <f>SUM(D27:J27)</f>
        <v>0.99999999999999989</v>
      </c>
      <c r="D27" s="43"/>
      <c r="E27" s="43"/>
      <c r="F27" s="43">
        <v>0.15</v>
      </c>
      <c r="G27" s="44">
        <v>0.2</v>
      </c>
      <c r="H27" s="44">
        <v>0.25</v>
      </c>
      <c r="I27" s="44">
        <v>0.3</v>
      </c>
      <c r="J27" s="44">
        <v>0.1</v>
      </c>
      <c r="K27" s="23"/>
    </row>
    <row r="28" spans="1:11" ht="17.100000000000001" customHeight="1" x14ac:dyDescent="0.2">
      <c r="A28" s="189"/>
      <c r="B28" s="175"/>
      <c r="C28" s="22">
        <f>'Orçamento Licitantes'!J112</f>
        <v>260546.31</v>
      </c>
      <c r="D28" s="24">
        <f t="shared" ref="D28:J28" si="7">$C$28*D27</f>
        <v>0</v>
      </c>
      <c r="E28" s="24">
        <f t="shared" si="7"/>
        <v>0</v>
      </c>
      <c r="F28" s="24">
        <f t="shared" si="7"/>
        <v>39081.946499999998</v>
      </c>
      <c r="G28" s="24">
        <f t="shared" si="7"/>
        <v>52109.262000000002</v>
      </c>
      <c r="H28" s="24">
        <f t="shared" si="7"/>
        <v>65136.577499999999</v>
      </c>
      <c r="I28" s="24">
        <f t="shared" si="7"/>
        <v>78163.892999999996</v>
      </c>
      <c r="J28" s="24">
        <f t="shared" si="7"/>
        <v>26054.631000000001</v>
      </c>
      <c r="K28" s="24"/>
    </row>
    <row r="29" spans="1:11" ht="17.100000000000001" customHeight="1" x14ac:dyDescent="0.2">
      <c r="A29" s="189" t="s">
        <v>536</v>
      </c>
      <c r="B29" s="175" t="s">
        <v>537</v>
      </c>
      <c r="C29" s="23">
        <f>SUM(D29:J29)</f>
        <v>1</v>
      </c>
      <c r="D29" s="43"/>
      <c r="E29" s="43"/>
      <c r="F29" s="43"/>
      <c r="G29" s="44"/>
      <c r="H29" s="44">
        <v>0.2</v>
      </c>
      <c r="I29" s="44">
        <v>0.5</v>
      </c>
      <c r="J29" s="44">
        <v>0.3</v>
      </c>
      <c r="K29" s="23"/>
    </row>
    <row r="30" spans="1:11" ht="17.100000000000001" customHeight="1" x14ac:dyDescent="0.2">
      <c r="A30" s="189"/>
      <c r="B30" s="175"/>
      <c r="C30" s="22">
        <f>'Orçamento Licitantes'!J322</f>
        <v>64076.05999999999</v>
      </c>
      <c r="D30" s="24">
        <f t="shared" ref="D30:J30" si="8">$C$30*D29</f>
        <v>0</v>
      </c>
      <c r="E30" s="24">
        <f t="shared" si="8"/>
        <v>0</v>
      </c>
      <c r="F30" s="24">
        <f t="shared" si="8"/>
        <v>0</v>
      </c>
      <c r="G30" s="24">
        <f t="shared" si="8"/>
        <v>0</v>
      </c>
      <c r="H30" s="24">
        <f t="shared" si="8"/>
        <v>12815.212</v>
      </c>
      <c r="I30" s="24">
        <f t="shared" si="8"/>
        <v>32038.029999999995</v>
      </c>
      <c r="J30" s="24">
        <f t="shared" si="8"/>
        <v>19222.817999999996</v>
      </c>
      <c r="K30" s="24"/>
    </row>
    <row r="31" spans="1:11" ht="17.100000000000001" customHeight="1" x14ac:dyDescent="0.2">
      <c r="A31" s="189" t="s">
        <v>550</v>
      </c>
      <c r="B31" s="175" t="s">
        <v>551</v>
      </c>
      <c r="C31" s="23">
        <f>SUM(D31:J31)</f>
        <v>1</v>
      </c>
      <c r="D31" s="43"/>
      <c r="E31" s="43"/>
      <c r="F31" s="43"/>
      <c r="G31" s="44"/>
      <c r="H31" s="44">
        <v>0.4</v>
      </c>
      <c r="I31" s="44">
        <v>0.3</v>
      </c>
      <c r="J31" s="44">
        <v>0.3</v>
      </c>
      <c r="K31" s="23"/>
    </row>
    <row r="32" spans="1:11" ht="17.100000000000001" customHeight="1" x14ac:dyDescent="0.2">
      <c r="A32" s="189"/>
      <c r="B32" s="175"/>
      <c r="C32" s="22">
        <f>'Orçamento Licitantes'!J330</f>
        <v>276193.01</v>
      </c>
      <c r="D32" s="24">
        <f t="shared" ref="D32:J32" si="9">$C$32*D31</f>
        <v>0</v>
      </c>
      <c r="E32" s="24">
        <f t="shared" si="9"/>
        <v>0</v>
      </c>
      <c r="F32" s="24">
        <f t="shared" si="9"/>
        <v>0</v>
      </c>
      <c r="G32" s="24">
        <f t="shared" si="9"/>
        <v>0</v>
      </c>
      <c r="H32" s="24">
        <f t="shared" si="9"/>
        <v>110477.20400000001</v>
      </c>
      <c r="I32" s="24">
        <f t="shared" si="9"/>
        <v>82857.903000000006</v>
      </c>
      <c r="J32" s="24">
        <f t="shared" si="9"/>
        <v>82857.903000000006</v>
      </c>
      <c r="K32" s="24"/>
    </row>
    <row r="33" spans="1:13" ht="17.100000000000001" customHeight="1" x14ac:dyDescent="0.2">
      <c r="A33" s="189" t="s">
        <v>583</v>
      </c>
      <c r="B33" s="175" t="s">
        <v>584</v>
      </c>
      <c r="C33" s="23">
        <f>SUM(D33:J33)</f>
        <v>1</v>
      </c>
      <c r="D33" s="43"/>
      <c r="E33" s="43"/>
      <c r="F33" s="43"/>
      <c r="G33" s="44">
        <v>0.2</v>
      </c>
      <c r="H33" s="44">
        <v>0.6</v>
      </c>
      <c r="I33" s="44">
        <v>0.2</v>
      </c>
      <c r="J33" s="44"/>
      <c r="K33" s="23"/>
    </row>
    <row r="34" spans="1:13" ht="17.100000000000001" customHeight="1" x14ac:dyDescent="0.2">
      <c r="A34" s="189"/>
      <c r="B34" s="175"/>
      <c r="C34" s="22">
        <f>'Orçamento Licitantes'!J354</f>
        <v>75518.8</v>
      </c>
      <c r="D34" s="24">
        <f t="shared" ref="D34:F34" si="10">$C$34*D33</f>
        <v>0</v>
      </c>
      <c r="E34" s="24">
        <f t="shared" si="10"/>
        <v>0</v>
      </c>
      <c r="F34" s="24">
        <f t="shared" si="10"/>
        <v>0</v>
      </c>
      <c r="G34" s="24">
        <f>$C$34*G33</f>
        <v>15103.760000000002</v>
      </c>
      <c r="H34" s="24">
        <f t="shared" ref="H34:J34" si="11">$C$34*H33</f>
        <v>45311.28</v>
      </c>
      <c r="I34" s="24">
        <f t="shared" si="11"/>
        <v>15103.760000000002</v>
      </c>
      <c r="J34" s="24">
        <f t="shared" si="11"/>
        <v>0</v>
      </c>
      <c r="K34" s="24"/>
    </row>
    <row r="35" spans="1:13" ht="17.100000000000001" customHeight="1" x14ac:dyDescent="0.2">
      <c r="A35" s="189">
        <v>12</v>
      </c>
      <c r="B35" s="175" t="s">
        <v>605</v>
      </c>
      <c r="C35" s="23">
        <f>SUM(D35:J35)</f>
        <v>1</v>
      </c>
      <c r="D35" s="43"/>
      <c r="E35" s="43"/>
      <c r="F35" s="43"/>
      <c r="G35" s="44"/>
      <c r="H35" s="44"/>
      <c r="I35" s="44">
        <v>1</v>
      </c>
      <c r="J35" s="44"/>
      <c r="K35" s="23"/>
    </row>
    <row r="36" spans="1:13" ht="17.100000000000001" customHeight="1" x14ac:dyDescent="0.2">
      <c r="A36" s="189"/>
      <c r="B36" s="175"/>
      <c r="C36" s="22">
        <f>'Orçamento Licitantes'!J366</f>
        <v>298.44</v>
      </c>
      <c r="D36" s="24">
        <f>$C$36*D35</f>
        <v>0</v>
      </c>
      <c r="E36" s="24">
        <f t="shared" ref="E36:J36" si="12">$C$36*E35</f>
        <v>0</v>
      </c>
      <c r="F36" s="24">
        <f t="shared" si="12"/>
        <v>0</v>
      </c>
      <c r="G36" s="24">
        <f t="shared" si="12"/>
        <v>0</v>
      </c>
      <c r="H36" s="24">
        <f t="shared" si="12"/>
        <v>0</v>
      </c>
      <c r="I36" s="24">
        <f t="shared" si="12"/>
        <v>298.44</v>
      </c>
      <c r="J36" s="24">
        <f t="shared" si="12"/>
        <v>0</v>
      </c>
      <c r="K36" s="24"/>
    </row>
    <row r="37" spans="1:13" ht="17.100000000000001" customHeight="1" x14ac:dyDescent="0.2">
      <c r="A37" s="189">
        <v>13</v>
      </c>
      <c r="B37" s="175" t="s">
        <v>608</v>
      </c>
      <c r="C37" s="23">
        <f>SUM(D37:J37)</f>
        <v>1</v>
      </c>
      <c r="D37" s="43"/>
      <c r="E37" s="43"/>
      <c r="F37" s="43"/>
      <c r="G37" s="44"/>
      <c r="H37" s="44"/>
      <c r="I37" s="44"/>
      <c r="J37" s="44">
        <v>1</v>
      </c>
      <c r="K37" s="23"/>
    </row>
    <row r="38" spans="1:13" ht="17.100000000000001" customHeight="1" x14ac:dyDescent="0.2">
      <c r="A38" s="189"/>
      <c r="B38" s="175"/>
      <c r="C38" s="22">
        <f>'Orçamento Licitantes'!J368</f>
        <v>6269.0499999999993</v>
      </c>
      <c r="D38" s="24">
        <f>$C$38*D37</f>
        <v>0</v>
      </c>
      <c r="E38" s="24">
        <f t="shared" ref="E38:J38" si="13">$C$38*E37</f>
        <v>0</v>
      </c>
      <c r="F38" s="24">
        <f t="shared" si="13"/>
        <v>0</v>
      </c>
      <c r="G38" s="24">
        <f t="shared" si="13"/>
        <v>0</v>
      </c>
      <c r="H38" s="24">
        <f t="shared" si="13"/>
        <v>0</v>
      </c>
      <c r="I38" s="24">
        <f t="shared" si="13"/>
        <v>0</v>
      </c>
      <c r="J38" s="24">
        <f t="shared" si="13"/>
        <v>6269.0499999999993</v>
      </c>
      <c r="K38" s="24"/>
    </row>
    <row r="39" spans="1:13" ht="17.100000000000001" customHeight="1" x14ac:dyDescent="0.2">
      <c r="A39" s="189">
        <v>14</v>
      </c>
      <c r="B39" s="173" t="s">
        <v>720</v>
      </c>
      <c r="C39" s="23">
        <f>SUM(D39:J39)</f>
        <v>0.99999999999999989</v>
      </c>
      <c r="D39" s="43"/>
      <c r="E39" s="43"/>
      <c r="F39" s="43"/>
      <c r="G39" s="44">
        <v>0.12540000000000001</v>
      </c>
      <c r="H39" s="44">
        <v>0.50229999999999997</v>
      </c>
      <c r="I39" s="44">
        <v>0.27929999999999999</v>
      </c>
      <c r="J39" s="44">
        <v>9.2999999999999999E-2</v>
      </c>
      <c r="K39" s="23"/>
    </row>
    <row r="40" spans="1:13" ht="17.100000000000001" customHeight="1" x14ac:dyDescent="0.2">
      <c r="A40" s="189"/>
      <c r="B40" s="174"/>
      <c r="C40" s="22">
        <f>'Orçamento Licitantes'!J372</f>
        <v>50129.68</v>
      </c>
      <c r="D40" s="24">
        <f t="shared" ref="D40:J40" si="14">$C$40*D39</f>
        <v>0</v>
      </c>
      <c r="E40" s="24">
        <f t="shared" si="14"/>
        <v>0</v>
      </c>
      <c r="F40" s="24">
        <f t="shared" si="14"/>
        <v>0</v>
      </c>
      <c r="G40" s="24">
        <f t="shared" si="14"/>
        <v>6286.2618720000009</v>
      </c>
      <c r="H40" s="24">
        <f t="shared" si="14"/>
        <v>25180.138263999997</v>
      </c>
      <c r="I40" s="24">
        <f t="shared" si="14"/>
        <v>14001.219623999999</v>
      </c>
      <c r="J40" s="24">
        <f t="shared" si="14"/>
        <v>4662.0602399999998</v>
      </c>
      <c r="K40" s="24"/>
    </row>
    <row r="41" spans="1:13" ht="17.100000000000001" customHeight="1" x14ac:dyDescent="0.2">
      <c r="A41" s="189">
        <v>15</v>
      </c>
      <c r="B41" s="173" t="s">
        <v>835</v>
      </c>
      <c r="C41" s="23">
        <f>SUM(D41:J41)</f>
        <v>1</v>
      </c>
      <c r="D41" s="111"/>
      <c r="E41" s="111"/>
      <c r="F41" s="111"/>
      <c r="G41" s="44">
        <v>0.46879999999999999</v>
      </c>
      <c r="H41" s="44">
        <v>0.46879999999999999</v>
      </c>
      <c r="I41" s="44">
        <v>5.4399999999999997E-2</v>
      </c>
      <c r="J41" s="44">
        <v>8.0000000000000002E-3</v>
      </c>
      <c r="K41" s="74"/>
    </row>
    <row r="42" spans="1:13" ht="17.100000000000001" customHeight="1" x14ac:dyDescent="0.2">
      <c r="A42" s="189"/>
      <c r="B42" s="174"/>
      <c r="C42" s="22">
        <f>'Orçamento Licitantes'!J459</f>
        <v>53533.49</v>
      </c>
      <c r="D42" s="24">
        <f t="shared" ref="D42:F42" si="15">$C$42*D41</f>
        <v>0</v>
      </c>
      <c r="E42" s="24">
        <f t="shared" si="15"/>
        <v>0</v>
      </c>
      <c r="F42" s="24">
        <f t="shared" si="15"/>
        <v>0</v>
      </c>
      <c r="G42" s="24">
        <f>$C$42*G41</f>
        <v>25096.500111999998</v>
      </c>
      <c r="H42" s="24">
        <f t="shared" ref="H42:J42" si="16">$C$42*H41</f>
        <v>25096.500111999998</v>
      </c>
      <c r="I42" s="24">
        <f>$C$42*I41</f>
        <v>2912.2218559999997</v>
      </c>
      <c r="J42" s="24">
        <f t="shared" si="16"/>
        <v>428.26792</v>
      </c>
      <c r="K42" s="74"/>
    </row>
    <row r="43" spans="1:13" ht="17.100000000000001" customHeight="1" x14ac:dyDescent="0.2">
      <c r="A43" s="189">
        <v>16</v>
      </c>
      <c r="B43" s="175" t="s">
        <v>615</v>
      </c>
      <c r="C43" s="23">
        <f>SUM(D43:J43)</f>
        <v>1</v>
      </c>
      <c r="D43" s="43">
        <v>4.9799999999999997E-2</v>
      </c>
      <c r="E43" s="43">
        <v>4.9799999999999997E-2</v>
      </c>
      <c r="F43" s="43">
        <v>5.2999999999999999E-2</v>
      </c>
      <c r="G43" s="43">
        <v>0.1847</v>
      </c>
      <c r="H43" s="43">
        <v>0.1638</v>
      </c>
      <c r="I43" s="43">
        <v>0.12670000000000001</v>
      </c>
      <c r="J43" s="43">
        <v>0.37219999999999998</v>
      </c>
      <c r="K43" s="74"/>
    </row>
    <row r="44" spans="1:13" ht="17.100000000000001" customHeight="1" x14ac:dyDescent="0.2">
      <c r="A44" s="189"/>
      <c r="B44" s="175"/>
      <c r="C44" s="22">
        <f>'Orçamento Licitantes'!J480</f>
        <v>47850.060000000005</v>
      </c>
      <c r="D44" s="24">
        <f>$C$44*D43</f>
        <v>2382.932988</v>
      </c>
      <c r="E44" s="24">
        <f t="shared" ref="E44:J44" si="17">$C$44*E43</f>
        <v>2382.932988</v>
      </c>
      <c r="F44" s="24">
        <f t="shared" si="17"/>
        <v>2536.0531800000003</v>
      </c>
      <c r="G44" s="24">
        <f t="shared" si="17"/>
        <v>8837.9060820000013</v>
      </c>
      <c r="H44" s="24">
        <f t="shared" si="17"/>
        <v>7837.839828000001</v>
      </c>
      <c r="I44" s="24">
        <f t="shared" si="17"/>
        <v>6062.6026020000008</v>
      </c>
      <c r="J44" s="24">
        <f t="shared" si="17"/>
        <v>17809.792332000001</v>
      </c>
      <c r="K44" s="74"/>
    </row>
    <row r="45" spans="1:13" ht="24" customHeight="1" x14ac:dyDescent="0.2">
      <c r="A45" s="192" t="s">
        <v>691</v>
      </c>
      <c r="B45" s="192"/>
      <c r="C45" s="27"/>
      <c r="D45" s="28">
        <f>D47/$C$47</f>
        <v>4.0379215012130661E-2</v>
      </c>
      <c r="E45" s="28">
        <f>E47/$C$47</f>
        <v>3.9719171949042613E-2</v>
      </c>
      <c r="F45" s="28">
        <f>F47/$C$47</f>
        <v>0.12884537847285066</v>
      </c>
      <c r="G45" s="28">
        <f>G47/$C$47</f>
        <v>0.21008453698104107</v>
      </c>
      <c r="H45" s="28">
        <f t="shared" ref="H45:J45" si="18">H47/$C$47</f>
        <v>0.27120239066803575</v>
      </c>
      <c r="I45" s="28">
        <f t="shared" si="18"/>
        <v>0.18535883013383292</v>
      </c>
      <c r="J45" s="28">
        <f t="shared" si="18"/>
        <v>7.441047678306649E-2</v>
      </c>
      <c r="K45" s="28">
        <v>0.05</v>
      </c>
    </row>
    <row r="46" spans="1:13" ht="24" customHeight="1" x14ac:dyDescent="0.2">
      <c r="A46" s="194" t="s">
        <v>692</v>
      </c>
      <c r="B46" s="194"/>
      <c r="C46" s="29"/>
      <c r="D46" s="30">
        <f>D45</f>
        <v>4.0379215012130661E-2</v>
      </c>
      <c r="E46" s="30">
        <f t="shared" ref="E46:I46" si="19">E45+D46</f>
        <v>8.0098386961173274E-2</v>
      </c>
      <c r="F46" s="30">
        <f t="shared" si="19"/>
        <v>0.20894376543402393</v>
      </c>
      <c r="G46" s="30">
        <f t="shared" si="19"/>
        <v>0.419028302415065</v>
      </c>
      <c r="H46" s="30">
        <f t="shared" si="19"/>
        <v>0.69023069308310081</v>
      </c>
      <c r="I46" s="30">
        <f t="shared" si="19"/>
        <v>0.87558952321693373</v>
      </c>
      <c r="J46" s="30">
        <f>J45+I46</f>
        <v>0.95000000000000018</v>
      </c>
      <c r="K46" s="30">
        <f>J46+K45</f>
        <v>1.0000000000000002</v>
      </c>
    </row>
    <row r="47" spans="1:13" ht="24" customHeight="1" x14ac:dyDescent="0.2">
      <c r="A47" s="193" t="s">
        <v>693</v>
      </c>
      <c r="B47" s="193"/>
      <c r="C47" s="36">
        <f>C14+C16+C18+C20+C22+C24+C26+C28+C30+C32+C34+C36+C38+C40+C42+C44</f>
        <v>1449937.8199999998</v>
      </c>
      <c r="D47" s="36">
        <f>D14+D16+D18+D20+D22+D24+D26+D28+D30+D32+D34+D36+D38+D40+D42+D44</f>
        <v>58547.350987999998</v>
      </c>
      <c r="E47" s="36">
        <f t="shared" ref="E47:I47" si="20">E14+E16+E18+E20+E22+E24+E26+E28+E30+E32+E34+E36+E38+E40+E42+E44</f>
        <v>57590.329587999993</v>
      </c>
      <c r="F47" s="36">
        <f t="shared" si="20"/>
        <v>186817.78717999998</v>
      </c>
      <c r="G47" s="36">
        <f t="shared" si="20"/>
        <v>304609.51556600002</v>
      </c>
      <c r="H47" s="36">
        <f t="shared" si="20"/>
        <v>393226.60310400004</v>
      </c>
      <c r="I47" s="36">
        <f t="shared" si="20"/>
        <v>268758.77808199998</v>
      </c>
      <c r="J47" s="36">
        <f>(J14+J16+J18+J20+J22+J24+J26+J28+J30+J32+J34+J36+J38+J40+J42+J44)-K47</f>
        <v>107890.56449200002</v>
      </c>
      <c r="K47" s="36">
        <f>K45*C47</f>
        <v>72496.890999999989</v>
      </c>
      <c r="L47" s="26"/>
      <c r="M47" s="26"/>
    </row>
    <row r="48" spans="1:13" ht="24" customHeight="1" x14ac:dyDescent="0.2">
      <c r="A48" s="187" t="s">
        <v>694</v>
      </c>
      <c r="B48" s="187"/>
      <c r="C48" s="37"/>
      <c r="D48" s="38">
        <f>D47</f>
        <v>58547.350987999998</v>
      </c>
      <c r="E48" s="38">
        <f t="shared" ref="E48:K48" si="21">E47+D48</f>
        <v>116137.68057599998</v>
      </c>
      <c r="F48" s="38">
        <f t="shared" si="21"/>
        <v>302955.467756</v>
      </c>
      <c r="G48" s="38">
        <f t="shared" si="21"/>
        <v>607564.98332200001</v>
      </c>
      <c r="H48" s="38">
        <f t="shared" si="21"/>
        <v>1000791.5864260001</v>
      </c>
      <c r="I48" s="38">
        <f t="shared" si="21"/>
        <v>1269550.3645080002</v>
      </c>
      <c r="J48" s="38">
        <f t="shared" si="21"/>
        <v>1377440.9290000002</v>
      </c>
      <c r="K48" s="38">
        <f t="shared" si="21"/>
        <v>1449937.8200000003</v>
      </c>
    </row>
    <row r="49" spans="1:13" ht="24" customHeight="1" x14ac:dyDescent="0.2">
      <c r="A49" s="191" t="s">
        <v>695</v>
      </c>
      <c r="B49" s="191"/>
      <c r="C49" s="41"/>
      <c r="D49" s="42">
        <f t="shared" ref="D49:K50" si="22">D47/$C$47</f>
        <v>4.0379215012130661E-2</v>
      </c>
      <c r="E49" s="42">
        <f t="shared" si="22"/>
        <v>3.9719171949042613E-2</v>
      </c>
      <c r="F49" s="42">
        <f t="shared" si="22"/>
        <v>0.12884537847285066</v>
      </c>
      <c r="G49" s="42">
        <f t="shared" si="22"/>
        <v>0.21008453698104107</v>
      </c>
      <c r="H49" s="42">
        <f t="shared" si="22"/>
        <v>0.27120239066803575</v>
      </c>
      <c r="I49" s="42">
        <f t="shared" si="22"/>
        <v>0.18535883013383292</v>
      </c>
      <c r="J49" s="42">
        <f t="shared" si="22"/>
        <v>7.441047678306649E-2</v>
      </c>
      <c r="K49" s="42">
        <f t="shared" si="22"/>
        <v>4.9999999999999996E-2</v>
      </c>
      <c r="M49" s="26"/>
    </row>
    <row r="50" spans="1:13" ht="24" customHeight="1" x14ac:dyDescent="0.2">
      <c r="A50" s="190" t="s">
        <v>696</v>
      </c>
      <c r="B50" s="190"/>
      <c r="C50" s="39"/>
      <c r="D50" s="40">
        <f t="shared" si="22"/>
        <v>4.0379215012130661E-2</v>
      </c>
      <c r="E50" s="40">
        <f t="shared" si="22"/>
        <v>8.0098386961173274E-2</v>
      </c>
      <c r="F50" s="40">
        <f t="shared" si="22"/>
        <v>0.20894376543402396</v>
      </c>
      <c r="G50" s="40">
        <f t="shared" si="22"/>
        <v>0.419028302415065</v>
      </c>
      <c r="H50" s="40">
        <f t="shared" si="22"/>
        <v>0.69023069308310081</v>
      </c>
      <c r="I50" s="40">
        <f t="shared" si="22"/>
        <v>0.87558952321693373</v>
      </c>
      <c r="J50" s="40">
        <f t="shared" si="22"/>
        <v>0.95000000000000029</v>
      </c>
      <c r="K50" s="40">
        <f t="shared" si="22"/>
        <v>1.0000000000000002</v>
      </c>
    </row>
    <row r="51" spans="1:13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</row>
    <row r="52" spans="1:13" x14ac:dyDescent="0.2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07"/>
    </row>
    <row r="53" spans="1:13" ht="37.15" customHeight="1" x14ac:dyDescent="0.2">
      <c r="A53" s="188" t="s">
        <v>884</v>
      </c>
      <c r="B53" s="188"/>
      <c r="C53" s="188"/>
      <c r="D53" s="188"/>
      <c r="E53" s="188"/>
      <c r="F53" s="188"/>
      <c r="G53" s="188"/>
      <c r="H53" s="188"/>
      <c r="I53" s="188"/>
      <c r="J53" s="188"/>
      <c r="K53" s="188"/>
    </row>
    <row r="54" spans="1:13" ht="31.5" customHeight="1" x14ac:dyDescent="0.2">
      <c r="A54" s="140" t="s">
        <v>670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40"/>
    </row>
    <row r="55" spans="1:13" ht="74.25" customHeight="1" x14ac:dyDescent="0.2">
      <c r="A55" s="140"/>
      <c r="B55" s="140"/>
      <c r="C55" s="140"/>
      <c r="D55" s="140"/>
      <c r="E55" s="140"/>
      <c r="F55" s="140"/>
      <c r="G55" s="140"/>
      <c r="H55" s="140"/>
      <c r="I55" s="140"/>
      <c r="J55" s="140"/>
      <c r="K55" s="140"/>
    </row>
    <row r="56" spans="1:13" x14ac:dyDescent="0.2">
      <c r="A56" s="113"/>
      <c r="B56" s="113"/>
      <c r="C56" s="113"/>
      <c r="D56" s="113"/>
      <c r="E56" s="113"/>
      <c r="F56" s="107"/>
      <c r="G56" s="107"/>
      <c r="H56" s="107"/>
      <c r="I56" s="107"/>
      <c r="J56" s="107"/>
      <c r="K56" s="107"/>
    </row>
    <row r="57" spans="1:13" ht="13.9" customHeight="1" x14ac:dyDescent="0.2">
      <c r="A57" s="140" t="s">
        <v>874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0"/>
    </row>
    <row r="58" spans="1:13" x14ac:dyDescent="0.2">
      <c r="A58" s="140"/>
      <c r="B58" s="140"/>
      <c r="C58" s="140"/>
      <c r="D58" s="140"/>
      <c r="E58" s="140"/>
      <c r="F58" s="140"/>
      <c r="G58" s="140"/>
      <c r="H58" s="140"/>
      <c r="I58" s="140"/>
      <c r="J58" s="140"/>
      <c r="K58" s="140"/>
    </row>
    <row r="59" spans="1:13" x14ac:dyDescent="0.2">
      <c r="A59" s="140"/>
      <c r="B59" s="140"/>
      <c r="C59" s="140"/>
      <c r="D59" s="140"/>
      <c r="E59" s="140"/>
      <c r="F59" s="140"/>
      <c r="G59" s="140"/>
      <c r="H59" s="140"/>
      <c r="I59" s="140"/>
      <c r="J59" s="140"/>
      <c r="K59" s="140"/>
    </row>
    <row r="60" spans="1:13" x14ac:dyDescent="0.2">
      <c r="A60" s="140"/>
      <c r="B60" s="140"/>
      <c r="C60" s="140"/>
      <c r="D60" s="140"/>
      <c r="E60" s="140"/>
      <c r="F60" s="140"/>
      <c r="G60" s="140"/>
      <c r="H60" s="140"/>
      <c r="I60" s="140"/>
      <c r="J60" s="140"/>
      <c r="K60" s="140"/>
    </row>
    <row r="61" spans="1:13" x14ac:dyDescent="0.2">
      <c r="A61" s="140"/>
      <c r="B61" s="140"/>
      <c r="C61" s="140"/>
      <c r="D61" s="140"/>
      <c r="E61" s="140"/>
      <c r="F61" s="140"/>
      <c r="G61" s="140"/>
      <c r="H61" s="140"/>
      <c r="I61" s="140"/>
      <c r="J61" s="140"/>
      <c r="K61" s="140"/>
    </row>
  </sheetData>
  <sheetProtection algorithmName="SHA-512" hashValue="Fiozmp2wlMbk44pG1YdPGRUJIAhvolzA1YQSa4Z39uEJrqjtRDkAiF6jiWT7bU7edQdde1SxZbzGAWju9vNEbQ==" saltValue="qXR5O4+8lVxilGOAeXRc5g==" spinCount="100000" sheet="1" objects="1" scenarios="1"/>
  <mergeCells count="55">
    <mergeCell ref="G2:H2"/>
    <mergeCell ref="I2:J2"/>
    <mergeCell ref="D8:E8"/>
    <mergeCell ref="F8:G8"/>
    <mergeCell ref="B3:C3"/>
    <mergeCell ref="A13:A14"/>
    <mergeCell ref="B13:B14"/>
    <mergeCell ref="A15:A16"/>
    <mergeCell ref="B15:B16"/>
    <mergeCell ref="B1:C1"/>
    <mergeCell ref="A21:A22"/>
    <mergeCell ref="B21:B22"/>
    <mergeCell ref="A23:A24"/>
    <mergeCell ref="B23:B24"/>
    <mergeCell ref="A17:A18"/>
    <mergeCell ref="B17:B18"/>
    <mergeCell ref="A19:A20"/>
    <mergeCell ref="B19:B20"/>
    <mergeCell ref="A29:A30"/>
    <mergeCell ref="B29:B30"/>
    <mergeCell ref="A25:A26"/>
    <mergeCell ref="B25:B26"/>
    <mergeCell ref="A27:A28"/>
    <mergeCell ref="B27:B28"/>
    <mergeCell ref="A37:A38"/>
    <mergeCell ref="B37:B38"/>
    <mergeCell ref="A41:A42"/>
    <mergeCell ref="A43:A44"/>
    <mergeCell ref="A31:A32"/>
    <mergeCell ref="B31:B32"/>
    <mergeCell ref="A33:A34"/>
    <mergeCell ref="B33:B34"/>
    <mergeCell ref="A50:B50"/>
    <mergeCell ref="A49:B49"/>
    <mergeCell ref="A39:A40"/>
    <mergeCell ref="B39:B40"/>
    <mergeCell ref="A45:B45"/>
    <mergeCell ref="A47:B47"/>
    <mergeCell ref="A46:B46"/>
    <mergeCell ref="A54:K55"/>
    <mergeCell ref="A57:K61"/>
    <mergeCell ref="B41:B42"/>
    <mergeCell ref="B43:B44"/>
    <mergeCell ref="E3:E6"/>
    <mergeCell ref="A10:A12"/>
    <mergeCell ref="B10:B12"/>
    <mergeCell ref="C10:C12"/>
    <mergeCell ref="B7:C7"/>
    <mergeCell ref="A9:K9"/>
    <mergeCell ref="G3:H4"/>
    <mergeCell ref="I3:J5"/>
    <mergeCell ref="A48:B48"/>
    <mergeCell ref="A53:K53"/>
    <mergeCell ref="A35:A36"/>
    <mergeCell ref="B35:B36"/>
  </mergeCells>
  <conditionalFormatting sqref="D15:J15">
    <cfRule type="cellIs" dxfId="14" priority="42" operator="greaterThan">
      <formula>0</formula>
    </cfRule>
  </conditionalFormatting>
  <conditionalFormatting sqref="D17:J17">
    <cfRule type="cellIs" dxfId="13" priority="41" operator="greaterThan">
      <formula>0</formula>
    </cfRule>
  </conditionalFormatting>
  <conditionalFormatting sqref="D21:J21">
    <cfRule type="cellIs" dxfId="12" priority="39" operator="greaterThan">
      <formula>0</formula>
    </cfRule>
  </conditionalFormatting>
  <conditionalFormatting sqref="D23:J23">
    <cfRule type="cellIs" dxfId="11" priority="38" operator="greaterThan">
      <formula>0</formula>
    </cfRule>
  </conditionalFormatting>
  <conditionalFormatting sqref="D25:J25">
    <cfRule type="cellIs" dxfId="10" priority="37" operator="greaterThan">
      <formula>0</formula>
    </cfRule>
  </conditionalFormatting>
  <conditionalFormatting sqref="D33:J33">
    <cfRule type="cellIs" dxfId="9" priority="33" operator="greaterThan">
      <formula>0</formula>
    </cfRule>
  </conditionalFormatting>
  <conditionalFormatting sqref="D19:J19">
    <cfRule type="cellIs" dxfId="8" priority="40" operator="greaterThan">
      <formula>0</formula>
    </cfRule>
  </conditionalFormatting>
  <conditionalFormatting sqref="D27:J27">
    <cfRule type="cellIs" dxfId="7" priority="36" operator="greaterThan">
      <formula>0</formula>
    </cfRule>
  </conditionalFormatting>
  <conditionalFormatting sqref="D29:J29">
    <cfRule type="cellIs" dxfId="6" priority="35" operator="greaterThan">
      <formula>0</formula>
    </cfRule>
  </conditionalFormatting>
  <conditionalFormatting sqref="D31:J31">
    <cfRule type="cellIs" dxfId="5" priority="34" operator="greaterThan">
      <formula>0</formula>
    </cfRule>
  </conditionalFormatting>
  <conditionalFormatting sqref="D35:J35">
    <cfRule type="cellIs" dxfId="4" priority="32" operator="greaterThan">
      <formula>0</formula>
    </cfRule>
  </conditionalFormatting>
  <conditionalFormatting sqref="D37:J37">
    <cfRule type="cellIs" dxfId="3" priority="31" operator="greaterThan">
      <formula>0</formula>
    </cfRule>
  </conditionalFormatting>
  <conditionalFormatting sqref="D39:J39">
    <cfRule type="cellIs" dxfId="2" priority="30" operator="greaterThan">
      <formula>0</formula>
    </cfRule>
  </conditionalFormatting>
  <conditionalFormatting sqref="D43:J43">
    <cfRule type="cellIs" dxfId="1" priority="2" operator="greaterThan">
      <formula>0</formula>
    </cfRule>
  </conditionalFormatting>
  <conditionalFormatting sqref="G41:J41">
    <cfRule type="cellIs" dxfId="0" priority="1" operator="greaterThan">
      <formula>0</formula>
    </cfRule>
  </conditionalFormatting>
  <pageMargins left="0.51181102362204722" right="0.51181102362204722" top="0.78740157480314965" bottom="0.39370078740157483" header="0.51181102362204722" footer="0.51181102362204722"/>
  <pageSetup paperSize="9" scale="49" orientation="portrait" r:id="rId1"/>
  <headerFooter>
    <oddHeader xml:space="preserve">&amp;L &amp;C </oddHeader>
    <oddFooter>&amp;L &amp;C &amp;R&amp;10&amp;P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showGridLines="0" view="pageBreakPreview" topLeftCell="A10" zoomScaleSheetLayoutView="100" workbookViewId="0">
      <selection activeCell="B6" sqref="B6:C6"/>
    </sheetView>
  </sheetViews>
  <sheetFormatPr defaultColWidth="9" defaultRowHeight="12" x14ac:dyDescent="0.2"/>
  <cols>
    <col min="1" max="1" width="9.375" style="8" customWidth="1"/>
    <col min="2" max="2" width="35.625" style="8" customWidth="1"/>
    <col min="3" max="3" width="27.75" style="8" customWidth="1"/>
    <col min="4" max="4" width="13.75" style="8" customWidth="1"/>
    <col min="5" max="5" width="16.5" style="8" customWidth="1"/>
    <col min="6" max="9" width="9" style="8"/>
    <col min="10" max="10" width="15.75" style="8" customWidth="1"/>
    <col min="11" max="11" width="9" style="8"/>
    <col min="12" max="12" width="10.25" style="8" bestFit="1" customWidth="1"/>
    <col min="13" max="16384" width="9" style="8"/>
  </cols>
  <sheetData>
    <row r="1" spans="1:10" ht="56.25" customHeight="1" x14ac:dyDescent="0.2">
      <c r="A1" s="5"/>
      <c r="B1" s="203" t="s">
        <v>639</v>
      </c>
      <c r="C1" s="203"/>
      <c r="D1" s="13"/>
      <c r="E1" s="35"/>
      <c r="F1" s="6"/>
      <c r="G1" s="7"/>
      <c r="I1" s="9"/>
    </row>
    <row r="2" spans="1:10" ht="12" customHeight="1" x14ac:dyDescent="0.2">
      <c r="A2" s="5"/>
      <c r="B2" s="10"/>
      <c r="C2" s="10"/>
      <c r="D2" s="14"/>
      <c r="E2" s="11"/>
      <c r="F2" s="6"/>
      <c r="G2" s="7"/>
      <c r="I2" s="9"/>
    </row>
    <row r="3" spans="1:10" ht="15" customHeight="1" x14ac:dyDescent="0.2">
      <c r="A3" s="2" t="s">
        <v>629</v>
      </c>
      <c r="B3" s="179"/>
      <c r="C3" s="180"/>
      <c r="D3" s="120" t="s">
        <v>640</v>
      </c>
      <c r="E3" s="121" t="s">
        <v>624</v>
      </c>
      <c r="F3" s="12"/>
      <c r="G3" s="7"/>
    </row>
    <row r="4" spans="1:10" ht="15" customHeight="1" x14ac:dyDescent="0.2">
      <c r="A4" s="2" t="s">
        <v>630</v>
      </c>
      <c r="B4" s="179"/>
      <c r="C4" s="180"/>
      <c r="D4" s="122" t="s">
        <v>641</v>
      </c>
      <c r="E4" s="123" t="s">
        <v>642</v>
      </c>
      <c r="F4" s="12"/>
      <c r="G4" s="7"/>
    </row>
    <row r="5" spans="1:10" ht="15" customHeight="1" x14ac:dyDescent="0.2">
      <c r="A5" s="2" t="s">
        <v>631</v>
      </c>
      <c r="B5" s="179"/>
      <c r="C5" s="180"/>
      <c r="D5" s="122" t="s">
        <v>643</v>
      </c>
      <c r="E5" s="124" t="s">
        <v>882</v>
      </c>
      <c r="F5" s="12"/>
      <c r="G5" s="7"/>
    </row>
    <row r="6" spans="1:10" ht="15" customHeight="1" x14ac:dyDescent="0.2">
      <c r="A6" s="2" t="s">
        <v>632</v>
      </c>
      <c r="B6" s="179"/>
      <c r="C6" s="180"/>
      <c r="D6" s="125"/>
      <c r="E6" s="126"/>
      <c r="F6" s="12"/>
      <c r="G6" s="7"/>
    </row>
    <row r="7" spans="1:10" ht="15" customHeight="1" x14ac:dyDescent="0.2">
      <c r="A7" s="2" t="s">
        <v>633</v>
      </c>
      <c r="B7" s="179"/>
      <c r="C7" s="180"/>
      <c r="D7" s="125"/>
      <c r="E7" s="126"/>
      <c r="F7" s="12"/>
      <c r="G7" s="7"/>
    </row>
    <row r="8" spans="1:10" ht="24.95" customHeight="1" x14ac:dyDescent="0.2">
      <c r="A8" s="204"/>
      <c r="B8" s="204"/>
      <c r="C8" s="204"/>
      <c r="D8" s="204"/>
      <c r="E8" s="204"/>
      <c r="F8" s="12"/>
      <c r="G8" s="12"/>
      <c r="H8" s="12"/>
      <c r="I8" s="12"/>
    </row>
    <row r="9" spans="1:10" ht="24.95" customHeight="1" x14ac:dyDescent="0.2">
      <c r="A9" s="205" t="s">
        <v>644</v>
      </c>
      <c r="B9" s="205"/>
      <c r="C9" s="205"/>
      <c r="D9" s="205"/>
      <c r="E9" s="205"/>
      <c r="F9" s="12"/>
      <c r="G9" s="12"/>
      <c r="H9" s="12"/>
      <c r="I9" s="12"/>
    </row>
    <row r="10" spans="1:10" ht="24.95" customHeight="1" x14ac:dyDescent="0.2">
      <c r="A10" s="104" t="s">
        <v>1</v>
      </c>
      <c r="B10" s="206" t="s">
        <v>2</v>
      </c>
      <c r="C10" s="206"/>
      <c r="D10" s="104" t="s">
        <v>645</v>
      </c>
      <c r="E10" s="105" t="s">
        <v>646</v>
      </c>
    </row>
    <row r="11" spans="1:10" ht="15" customHeight="1" x14ac:dyDescent="0.2">
      <c r="A11" s="75"/>
      <c r="B11" s="76"/>
      <c r="C11" s="77"/>
      <c r="D11" s="77"/>
      <c r="E11" s="78"/>
    </row>
    <row r="12" spans="1:10" ht="15" customHeight="1" x14ac:dyDescent="0.2">
      <c r="A12" s="79">
        <v>1</v>
      </c>
      <c r="B12" s="207" t="s">
        <v>647</v>
      </c>
      <c r="C12" s="207"/>
      <c r="D12" s="80" t="s">
        <v>648</v>
      </c>
      <c r="E12" s="81">
        <v>3</v>
      </c>
    </row>
    <row r="13" spans="1:10" ht="15" customHeight="1" x14ac:dyDescent="0.2">
      <c r="A13" s="82"/>
      <c r="B13" s="83"/>
      <c r="C13" s="83"/>
      <c r="D13" s="84"/>
      <c r="E13" s="127"/>
    </row>
    <row r="14" spans="1:10" ht="15" customHeight="1" x14ac:dyDescent="0.2">
      <c r="A14" s="79">
        <v>2</v>
      </c>
      <c r="B14" s="85" t="s">
        <v>649</v>
      </c>
      <c r="C14" s="86"/>
      <c r="D14" s="80" t="s">
        <v>650</v>
      </c>
      <c r="E14" s="81">
        <v>0.7</v>
      </c>
      <c r="H14" s="15"/>
      <c r="I14" s="16"/>
      <c r="J14" s="16"/>
    </row>
    <row r="15" spans="1:10" ht="15" customHeight="1" x14ac:dyDescent="0.2">
      <c r="A15" s="87"/>
      <c r="B15" s="76"/>
      <c r="C15" s="77"/>
      <c r="D15" s="88"/>
      <c r="E15" s="128"/>
      <c r="H15" s="15"/>
      <c r="I15" s="16"/>
      <c r="J15" s="16"/>
    </row>
    <row r="16" spans="1:10" ht="15" customHeight="1" x14ac:dyDescent="0.2">
      <c r="A16" s="79">
        <v>3</v>
      </c>
      <c r="B16" s="85" t="s">
        <v>651</v>
      </c>
      <c r="C16" s="86"/>
      <c r="D16" s="80" t="s">
        <v>652</v>
      </c>
      <c r="E16" s="81">
        <v>0.9</v>
      </c>
      <c r="H16" s="15"/>
      <c r="I16" s="16"/>
      <c r="J16" s="16"/>
    </row>
    <row r="17" spans="1:12" ht="15" customHeight="1" x14ac:dyDescent="0.2">
      <c r="A17" s="87"/>
      <c r="B17" s="77"/>
      <c r="C17" s="77"/>
      <c r="D17" s="88"/>
      <c r="E17" s="128"/>
      <c r="H17" s="15"/>
      <c r="I17" s="16"/>
      <c r="J17" s="16"/>
    </row>
    <row r="18" spans="1:12" ht="15" customHeight="1" x14ac:dyDescent="0.2">
      <c r="A18" s="79">
        <v>4</v>
      </c>
      <c r="B18" s="85" t="s">
        <v>653</v>
      </c>
      <c r="C18" s="86"/>
      <c r="D18" s="80" t="s">
        <v>654</v>
      </c>
      <c r="E18" s="81">
        <v>1</v>
      </c>
    </row>
    <row r="19" spans="1:12" ht="15" customHeight="1" x14ac:dyDescent="0.2">
      <c r="A19" s="90"/>
      <c r="B19" s="86"/>
      <c r="C19" s="86"/>
      <c r="D19" s="80"/>
      <c r="E19" s="129"/>
      <c r="H19" s="15"/>
      <c r="I19" s="16"/>
      <c r="J19" s="16"/>
    </row>
    <row r="20" spans="1:12" ht="15" customHeight="1" x14ac:dyDescent="0.2">
      <c r="A20" s="79">
        <v>5</v>
      </c>
      <c r="B20" s="85" t="s">
        <v>655</v>
      </c>
      <c r="C20" s="86"/>
      <c r="D20" s="80" t="s">
        <v>656</v>
      </c>
      <c r="E20" s="81">
        <v>7.3</v>
      </c>
      <c r="H20" s="15"/>
      <c r="I20" s="16"/>
      <c r="J20" s="16"/>
    </row>
    <row r="21" spans="1:12" ht="15" customHeight="1" x14ac:dyDescent="0.2">
      <c r="A21" s="90"/>
      <c r="B21" s="86"/>
      <c r="C21" s="86"/>
      <c r="D21" s="80"/>
      <c r="E21" s="129"/>
      <c r="H21" s="15"/>
      <c r="I21" s="16"/>
      <c r="J21" s="16"/>
    </row>
    <row r="22" spans="1:12" ht="15" customHeight="1" x14ac:dyDescent="0.2">
      <c r="A22" s="82">
        <v>6</v>
      </c>
      <c r="B22" s="91" t="s">
        <v>657</v>
      </c>
      <c r="C22" s="92"/>
      <c r="D22" s="84" t="s">
        <v>658</v>
      </c>
      <c r="E22" s="130">
        <f>SUM(E23:E26)</f>
        <v>9.4499999999999993</v>
      </c>
      <c r="H22" s="15"/>
      <c r="I22" s="16"/>
      <c r="J22" s="16"/>
    </row>
    <row r="23" spans="1:12" ht="15" customHeight="1" x14ac:dyDescent="0.2">
      <c r="A23" s="87" t="s">
        <v>659</v>
      </c>
      <c r="B23" s="77" t="s">
        <v>660</v>
      </c>
      <c r="C23" s="77"/>
      <c r="D23" s="89"/>
      <c r="E23" s="131">
        <v>3</v>
      </c>
      <c r="G23" s="31"/>
      <c r="H23" s="31"/>
      <c r="I23" s="31"/>
      <c r="J23" s="31"/>
      <c r="K23" s="31"/>
      <c r="L23" s="31"/>
    </row>
    <row r="24" spans="1:12" ht="15" customHeight="1" x14ac:dyDescent="0.2">
      <c r="A24" s="87" t="s">
        <v>661</v>
      </c>
      <c r="B24" s="77" t="s">
        <v>662</v>
      </c>
      <c r="C24" s="77"/>
      <c r="D24" s="89"/>
      <c r="E24" s="131">
        <v>0.65</v>
      </c>
      <c r="G24" s="32"/>
      <c r="H24" s="31"/>
      <c r="I24" s="31"/>
      <c r="J24" s="31"/>
      <c r="K24" s="31"/>
      <c r="L24" s="31"/>
    </row>
    <row r="25" spans="1:12" ht="15" customHeight="1" x14ac:dyDescent="0.2">
      <c r="A25" s="87" t="s">
        <v>663</v>
      </c>
      <c r="B25" s="93" t="s">
        <v>664</v>
      </c>
      <c r="C25" s="77"/>
      <c r="D25" s="89"/>
      <c r="E25" s="94">
        <v>1.3</v>
      </c>
      <c r="G25" s="31"/>
      <c r="H25" s="31"/>
      <c r="I25" s="31"/>
      <c r="J25" s="31"/>
      <c r="K25" s="31"/>
      <c r="L25" s="33"/>
    </row>
    <row r="26" spans="1:12" ht="15" customHeight="1" x14ac:dyDescent="0.2">
      <c r="A26" s="87" t="s">
        <v>665</v>
      </c>
      <c r="B26" s="95" t="s">
        <v>666</v>
      </c>
      <c r="C26" s="96"/>
      <c r="D26" s="97"/>
      <c r="E26" s="132">
        <v>4.5</v>
      </c>
      <c r="G26" s="31"/>
      <c r="H26" s="31"/>
      <c r="I26" s="31"/>
      <c r="J26" s="31"/>
      <c r="K26" s="31"/>
      <c r="L26" s="33"/>
    </row>
    <row r="27" spans="1:12" ht="15" customHeight="1" x14ac:dyDescent="0.2">
      <c r="A27" s="98"/>
      <c r="B27" s="77"/>
      <c r="C27" s="92"/>
      <c r="D27" s="99"/>
      <c r="E27" s="208">
        <f>ROUND((((1+$E$12/100+$E$14/100+$E$16/100)*(1+$E$18/100)*(1+$E$20/100))/(1-$E$22/100)-1)*100,2)</f>
        <v>25.19</v>
      </c>
      <c r="G27" s="31"/>
      <c r="H27" s="31"/>
      <c r="I27" s="31"/>
      <c r="J27" s="31"/>
      <c r="K27" s="31"/>
      <c r="L27" s="34"/>
    </row>
    <row r="28" spans="1:12" ht="15" customHeight="1" x14ac:dyDescent="0.2">
      <c r="A28" s="100"/>
      <c r="B28" s="76" t="s">
        <v>667</v>
      </c>
      <c r="C28" s="101" t="s">
        <v>880</v>
      </c>
      <c r="D28" s="78" t="s">
        <v>668</v>
      </c>
      <c r="E28" s="209"/>
      <c r="G28" s="31"/>
      <c r="H28" s="31"/>
      <c r="I28" s="31"/>
      <c r="J28" s="31"/>
      <c r="K28" s="31"/>
      <c r="L28" s="34"/>
    </row>
    <row r="29" spans="1:12" ht="15" customHeight="1" x14ac:dyDescent="0.2">
      <c r="A29" s="102"/>
      <c r="B29" s="96"/>
      <c r="C29" s="101" t="s">
        <v>881</v>
      </c>
      <c r="D29" s="103"/>
      <c r="E29" s="210"/>
      <c r="G29" s="31"/>
      <c r="H29" s="31"/>
      <c r="I29" s="31"/>
      <c r="J29" s="31"/>
      <c r="K29" s="31"/>
      <c r="L29" s="34"/>
    </row>
    <row r="30" spans="1:12" ht="15" customHeight="1" x14ac:dyDescent="0.2">
      <c r="G30" s="31"/>
      <c r="H30" s="31"/>
      <c r="I30" s="31"/>
      <c r="J30" s="31"/>
      <c r="K30" s="31"/>
      <c r="L30" s="31"/>
    </row>
    <row r="31" spans="1:12" ht="15" customHeight="1" x14ac:dyDescent="0.2">
      <c r="H31" s="17"/>
      <c r="I31" s="18"/>
      <c r="J31" s="18"/>
    </row>
    <row r="32" spans="1:12" ht="24.95" customHeight="1" x14ac:dyDescent="0.2">
      <c r="B32" s="211" t="s">
        <v>669</v>
      </c>
      <c r="C32" s="211"/>
      <c r="D32" s="211"/>
      <c r="E32" s="211"/>
      <c r="H32" s="17"/>
      <c r="I32" s="18"/>
      <c r="J32" s="18"/>
    </row>
    <row r="33" spans="1:10" ht="15" customHeight="1" x14ac:dyDescent="0.2">
      <c r="A33" s="113"/>
      <c r="B33" s="113"/>
      <c r="C33" s="113"/>
      <c r="D33" s="113"/>
      <c r="E33" s="113"/>
      <c r="H33" s="17"/>
      <c r="I33" s="18"/>
      <c r="J33" s="18"/>
    </row>
    <row r="34" spans="1:10" x14ac:dyDescent="0.2">
      <c r="A34" s="113"/>
      <c r="B34" s="113"/>
      <c r="C34" s="113"/>
      <c r="D34" s="113"/>
      <c r="E34" s="113"/>
    </row>
    <row r="35" spans="1:10" x14ac:dyDescent="0.2">
      <c r="A35" s="113"/>
      <c r="B35" s="113"/>
      <c r="C35" s="113"/>
      <c r="D35" s="113"/>
      <c r="E35" s="113"/>
    </row>
    <row r="36" spans="1:10" ht="57" customHeight="1" x14ac:dyDescent="0.2">
      <c r="A36" s="140" t="s">
        <v>670</v>
      </c>
      <c r="B36" s="202"/>
      <c r="C36" s="202"/>
      <c r="D36" s="202"/>
      <c r="E36" s="202"/>
    </row>
    <row r="37" spans="1:10" ht="14.25" x14ac:dyDescent="0.2">
      <c r="A37" s="133"/>
      <c r="B37" s="134"/>
      <c r="C37" s="134"/>
      <c r="D37" s="134"/>
      <c r="E37" s="134"/>
    </row>
    <row r="38" spans="1:10" ht="14.25" x14ac:dyDescent="0.2">
      <c r="A38" s="133"/>
      <c r="B38" s="134"/>
      <c r="C38" s="134"/>
      <c r="D38" s="134"/>
      <c r="E38" s="134"/>
    </row>
    <row r="39" spans="1:10" x14ac:dyDescent="0.2">
      <c r="A39" s="113"/>
      <c r="B39" s="113"/>
      <c r="C39" s="113"/>
      <c r="D39" s="113"/>
      <c r="E39" s="113"/>
    </row>
    <row r="40" spans="1:10" ht="12" customHeight="1" x14ac:dyDescent="0.2">
      <c r="A40" s="140" t="s">
        <v>874</v>
      </c>
      <c r="B40" s="140"/>
      <c r="C40" s="140"/>
      <c r="D40" s="140"/>
      <c r="E40" s="140"/>
    </row>
    <row r="41" spans="1:10" x14ac:dyDescent="0.2">
      <c r="A41" s="140"/>
      <c r="B41" s="140"/>
      <c r="C41" s="140"/>
      <c r="D41" s="140"/>
      <c r="E41" s="140"/>
    </row>
    <row r="42" spans="1:10" x14ac:dyDescent="0.2">
      <c r="A42" s="140"/>
      <c r="B42" s="140"/>
      <c r="C42" s="140"/>
      <c r="D42" s="140"/>
      <c r="E42" s="140"/>
    </row>
    <row r="43" spans="1:10" x14ac:dyDescent="0.2">
      <c r="A43" s="140"/>
      <c r="B43" s="140"/>
      <c r="C43" s="140"/>
      <c r="D43" s="140"/>
      <c r="E43" s="140"/>
    </row>
    <row r="44" spans="1:10" x14ac:dyDescent="0.2">
      <c r="A44" s="140"/>
      <c r="B44" s="140"/>
      <c r="C44" s="140"/>
      <c r="D44" s="140"/>
      <c r="E44" s="140"/>
    </row>
  </sheetData>
  <sheetProtection algorithmName="SHA-512" hashValue="uziDRqtQgCYEwBjnrRHfsckcShlIm38B1cAnaj8HJTkMXrj9PPnMN9OWakGDsIvkUyKmNb9UsIclguobUcpJ6g==" saltValue="tlGZPbhtZQ5LqhF4hpdpRg==" spinCount="100000" sheet="1" objects="1" scenarios="1"/>
  <mergeCells count="14">
    <mergeCell ref="A40:E44"/>
    <mergeCell ref="A36:E36"/>
    <mergeCell ref="B1:C1"/>
    <mergeCell ref="B3:C3"/>
    <mergeCell ref="B4:C4"/>
    <mergeCell ref="B5:C5"/>
    <mergeCell ref="B6:C6"/>
    <mergeCell ref="B7:C7"/>
    <mergeCell ref="A8:E8"/>
    <mergeCell ref="A9:E9"/>
    <mergeCell ref="B10:C10"/>
    <mergeCell ref="B12:C12"/>
    <mergeCell ref="E27:E29"/>
    <mergeCell ref="B32:E32"/>
  </mergeCells>
  <printOptions horizontalCentered="1"/>
  <pageMargins left="0.39370078740157483" right="0.39370078740157483" top="0.39370078740157483" bottom="0.39370078740157483" header="0.31496062992125984" footer="0.23622047244094491"/>
  <pageSetup paperSize="9" scale="83" orientation="portrait" r:id="rId1"/>
  <headerFooter alignWithMargins="0">
    <oddFooter>&amp;C&amp;"Calibri,Regular"&amp;9Página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3"/>
  <sheetViews>
    <sheetView showGridLines="0" view="pageBreakPreview" zoomScaleSheetLayoutView="100" workbookViewId="0">
      <selection activeCell="D14" sqref="D14"/>
    </sheetView>
  </sheetViews>
  <sheetFormatPr defaultColWidth="9" defaultRowHeight="12" x14ac:dyDescent="0.2"/>
  <cols>
    <col min="1" max="1" width="9.375" style="8" customWidth="1"/>
    <col min="2" max="2" width="35.625" style="8" customWidth="1"/>
    <col min="3" max="3" width="27.75" style="8" customWidth="1"/>
    <col min="4" max="4" width="13.75" style="8" customWidth="1"/>
    <col min="5" max="5" width="15.125" style="8" customWidth="1"/>
    <col min="6" max="9" width="9" style="8"/>
    <col min="10" max="10" width="15.75" style="8" customWidth="1"/>
    <col min="11" max="16384" width="9" style="8"/>
  </cols>
  <sheetData>
    <row r="1" spans="1:10" ht="56.25" customHeight="1" x14ac:dyDescent="0.2">
      <c r="A1" s="5"/>
      <c r="B1" s="203" t="s">
        <v>639</v>
      </c>
      <c r="C1" s="203"/>
      <c r="D1" s="203"/>
      <c r="E1" s="203"/>
      <c r="F1" s="6"/>
      <c r="G1" s="7"/>
      <c r="I1" s="9"/>
    </row>
    <row r="2" spans="1:10" x14ac:dyDescent="0.2">
      <c r="A2" s="12"/>
      <c r="B2" s="12"/>
      <c r="C2" s="12"/>
      <c r="D2" s="12"/>
      <c r="F2" s="12"/>
      <c r="G2" s="7"/>
    </row>
    <row r="3" spans="1:10" ht="15" customHeight="1" x14ac:dyDescent="0.2">
      <c r="A3" s="2" t="s">
        <v>629</v>
      </c>
      <c r="B3" s="179"/>
      <c r="C3" s="180"/>
      <c r="D3" s="120" t="s">
        <v>640</v>
      </c>
      <c r="E3" s="121" t="s">
        <v>624</v>
      </c>
      <c r="F3" s="12"/>
      <c r="G3" s="7"/>
    </row>
    <row r="4" spans="1:10" ht="15" customHeight="1" x14ac:dyDescent="0.2">
      <c r="A4" s="2" t="s">
        <v>630</v>
      </c>
      <c r="B4" s="179"/>
      <c r="C4" s="180"/>
      <c r="D4" s="122" t="s">
        <v>641</v>
      </c>
      <c r="E4" s="123" t="s">
        <v>642</v>
      </c>
      <c r="F4" s="12"/>
      <c r="G4" s="7"/>
    </row>
    <row r="5" spans="1:10" ht="15" customHeight="1" x14ac:dyDescent="0.2">
      <c r="A5" s="2" t="s">
        <v>631</v>
      </c>
      <c r="B5" s="179"/>
      <c r="C5" s="180"/>
      <c r="D5" s="122" t="s">
        <v>643</v>
      </c>
      <c r="E5" s="135" t="s">
        <v>882</v>
      </c>
      <c r="F5" s="12"/>
      <c r="G5" s="7"/>
    </row>
    <row r="6" spans="1:10" ht="15" customHeight="1" x14ac:dyDescent="0.2">
      <c r="A6" s="2" t="s">
        <v>632</v>
      </c>
      <c r="B6" s="179"/>
      <c r="C6" s="180"/>
      <c r="D6" s="125"/>
      <c r="E6" s="126"/>
      <c r="F6" s="12"/>
      <c r="G6" s="7"/>
    </row>
    <row r="7" spans="1:10" ht="15" customHeight="1" x14ac:dyDescent="0.2">
      <c r="A7" s="2" t="s">
        <v>633</v>
      </c>
      <c r="B7" s="179"/>
      <c r="C7" s="180"/>
      <c r="D7" s="125"/>
      <c r="E7" s="126"/>
      <c r="F7" s="12"/>
      <c r="G7" s="7"/>
    </row>
    <row r="8" spans="1:10" ht="24.95" customHeight="1" x14ac:dyDescent="0.2">
      <c r="A8" s="204"/>
      <c r="B8" s="204"/>
      <c r="C8" s="204"/>
      <c r="D8" s="204"/>
      <c r="E8" s="204"/>
      <c r="F8" s="12"/>
      <c r="G8" s="12"/>
      <c r="H8" s="12"/>
      <c r="I8" s="12"/>
    </row>
    <row r="9" spans="1:10" ht="24.95" customHeight="1" x14ac:dyDescent="0.2">
      <c r="A9" s="205" t="s">
        <v>671</v>
      </c>
      <c r="B9" s="205"/>
      <c r="C9" s="205"/>
      <c r="D9" s="205"/>
      <c r="E9" s="205"/>
      <c r="F9" s="12"/>
      <c r="G9" s="12"/>
      <c r="H9" s="12"/>
      <c r="I9" s="12"/>
    </row>
    <row r="10" spans="1:10" ht="24.95" customHeight="1" x14ac:dyDescent="0.2">
      <c r="A10" s="104" t="s">
        <v>1</v>
      </c>
      <c r="B10" s="206" t="s">
        <v>2</v>
      </c>
      <c r="C10" s="206"/>
      <c r="D10" s="104" t="s">
        <v>645</v>
      </c>
      <c r="E10" s="105" t="s">
        <v>646</v>
      </c>
    </row>
    <row r="11" spans="1:10" ht="15" customHeight="1" x14ac:dyDescent="0.2">
      <c r="A11" s="75"/>
      <c r="B11" s="76"/>
      <c r="C11" s="77"/>
      <c r="D11" s="77"/>
      <c r="E11" s="78"/>
    </row>
    <row r="12" spans="1:10" ht="15" customHeight="1" x14ac:dyDescent="0.2">
      <c r="A12" s="79">
        <v>1</v>
      </c>
      <c r="B12" s="207" t="s">
        <v>647</v>
      </c>
      <c r="C12" s="207"/>
      <c r="D12" s="80" t="s">
        <v>648</v>
      </c>
      <c r="E12" s="81">
        <v>2</v>
      </c>
    </row>
    <row r="13" spans="1:10" ht="15" customHeight="1" x14ac:dyDescent="0.2">
      <c r="A13" s="82"/>
      <c r="B13" s="83"/>
      <c r="C13" s="83"/>
      <c r="D13" s="84"/>
      <c r="E13" s="127"/>
    </row>
    <row r="14" spans="1:10" ht="15" customHeight="1" x14ac:dyDescent="0.2">
      <c r="A14" s="79">
        <v>2</v>
      </c>
      <c r="B14" s="85" t="s">
        <v>649</v>
      </c>
      <c r="C14" s="86"/>
      <c r="D14" s="80" t="s">
        <v>650</v>
      </c>
      <c r="E14" s="81">
        <v>0.7</v>
      </c>
      <c r="H14" s="15"/>
      <c r="I14" s="16"/>
      <c r="J14" s="16"/>
    </row>
    <row r="15" spans="1:10" ht="15" customHeight="1" x14ac:dyDescent="0.2">
      <c r="A15" s="87"/>
      <c r="B15" s="76"/>
      <c r="C15" s="77"/>
      <c r="D15" s="88"/>
      <c r="E15" s="128"/>
      <c r="H15" s="15"/>
      <c r="I15" s="16"/>
      <c r="J15" s="16"/>
    </row>
    <row r="16" spans="1:10" ht="15" customHeight="1" x14ac:dyDescent="0.2">
      <c r="A16" s="79">
        <v>3</v>
      </c>
      <c r="B16" s="85" t="s">
        <v>651</v>
      </c>
      <c r="C16" s="86"/>
      <c r="D16" s="80" t="s">
        <v>652</v>
      </c>
      <c r="E16" s="81">
        <v>0.9</v>
      </c>
      <c r="H16" s="15"/>
      <c r="I16" s="16"/>
      <c r="J16" s="16"/>
    </row>
    <row r="17" spans="1:10" ht="15" customHeight="1" x14ac:dyDescent="0.2">
      <c r="A17" s="87"/>
      <c r="B17" s="77"/>
      <c r="C17" s="77"/>
      <c r="D17" s="88"/>
      <c r="E17" s="128"/>
      <c r="H17" s="15"/>
      <c r="I17" s="16"/>
      <c r="J17" s="16"/>
    </row>
    <row r="18" spans="1:10" ht="15" customHeight="1" x14ac:dyDescent="0.2">
      <c r="A18" s="79">
        <v>4</v>
      </c>
      <c r="B18" s="85" t="s">
        <v>653</v>
      </c>
      <c r="C18" s="86"/>
      <c r="D18" s="80" t="s">
        <v>654</v>
      </c>
      <c r="E18" s="81">
        <v>0.31</v>
      </c>
    </row>
    <row r="19" spans="1:10" ht="15" customHeight="1" x14ac:dyDescent="0.2">
      <c r="A19" s="90"/>
      <c r="B19" s="86"/>
      <c r="C19" s="86"/>
      <c r="D19" s="80"/>
      <c r="E19" s="129"/>
      <c r="H19" s="15"/>
      <c r="I19" s="16"/>
      <c r="J19" s="16"/>
    </row>
    <row r="20" spans="1:10" ht="15" customHeight="1" x14ac:dyDescent="0.2">
      <c r="A20" s="79">
        <v>5</v>
      </c>
      <c r="B20" s="85" t="s">
        <v>655</v>
      </c>
      <c r="C20" s="86"/>
      <c r="D20" s="80" t="s">
        <v>656</v>
      </c>
      <c r="E20" s="81">
        <v>3.3</v>
      </c>
      <c r="H20" s="15"/>
      <c r="I20" s="16"/>
      <c r="J20" s="16"/>
    </row>
    <row r="21" spans="1:10" ht="15" customHeight="1" x14ac:dyDescent="0.2">
      <c r="A21" s="90"/>
      <c r="B21" s="86"/>
      <c r="C21" s="86"/>
      <c r="D21" s="80"/>
      <c r="E21" s="129"/>
      <c r="H21" s="15"/>
      <c r="I21" s="16"/>
      <c r="J21" s="16"/>
    </row>
    <row r="22" spans="1:10" ht="15" customHeight="1" x14ac:dyDescent="0.2">
      <c r="A22" s="82">
        <v>6</v>
      </c>
      <c r="B22" s="91" t="s">
        <v>657</v>
      </c>
      <c r="C22" s="92"/>
      <c r="D22" s="84" t="s">
        <v>658</v>
      </c>
      <c r="E22" s="130">
        <f>SUM(E23:E26)</f>
        <v>8.15</v>
      </c>
      <c r="H22" s="15"/>
      <c r="I22" s="16"/>
      <c r="J22" s="16"/>
    </row>
    <row r="23" spans="1:10" ht="15" customHeight="1" x14ac:dyDescent="0.2">
      <c r="A23" s="87" t="s">
        <v>659</v>
      </c>
      <c r="B23" s="77" t="s">
        <v>660</v>
      </c>
      <c r="C23" s="77"/>
      <c r="D23" s="89"/>
      <c r="E23" s="128">
        <v>3</v>
      </c>
      <c r="H23" s="15"/>
      <c r="I23" s="16"/>
      <c r="J23" s="16"/>
    </row>
    <row r="24" spans="1:10" ht="15" customHeight="1" x14ac:dyDescent="0.2">
      <c r="A24" s="87" t="s">
        <v>661</v>
      </c>
      <c r="B24" s="77" t="s">
        <v>662</v>
      </c>
      <c r="C24" s="77"/>
      <c r="D24" s="89"/>
      <c r="E24" s="128">
        <v>0.65</v>
      </c>
      <c r="H24" s="15"/>
      <c r="I24" s="16"/>
      <c r="J24" s="16"/>
    </row>
    <row r="25" spans="1:10" ht="15" customHeight="1" x14ac:dyDescent="0.2">
      <c r="A25" s="87" t="s">
        <v>663</v>
      </c>
      <c r="B25" s="93" t="s">
        <v>664</v>
      </c>
      <c r="C25" s="77"/>
      <c r="D25" s="89"/>
      <c r="E25" s="128">
        <v>0</v>
      </c>
      <c r="H25" s="15"/>
      <c r="I25" s="16"/>
      <c r="J25" s="16"/>
    </row>
    <row r="26" spans="1:10" ht="15" customHeight="1" x14ac:dyDescent="0.2">
      <c r="A26" s="87" t="s">
        <v>665</v>
      </c>
      <c r="B26" s="95" t="s">
        <v>666</v>
      </c>
      <c r="C26" s="96"/>
      <c r="D26" s="97"/>
      <c r="E26" s="132">
        <v>4.5</v>
      </c>
      <c r="H26" s="15"/>
      <c r="I26" s="16"/>
      <c r="J26" s="16"/>
    </row>
    <row r="27" spans="1:10" ht="15" customHeight="1" x14ac:dyDescent="0.2">
      <c r="A27" s="98"/>
      <c r="B27" s="77"/>
      <c r="C27" s="92"/>
      <c r="D27" s="99"/>
      <c r="E27" s="208">
        <f>ROUND((((1+$E$12/100+$E$14/100+$E$16/100)*(1+$E$18/100)*(1+$E$20/100))/(1-$E$22/100)-1)*100,2)</f>
        <v>16.88</v>
      </c>
      <c r="H27" s="15"/>
      <c r="I27" s="16"/>
      <c r="J27" s="16"/>
    </row>
    <row r="28" spans="1:10" ht="15" customHeight="1" x14ac:dyDescent="0.2">
      <c r="A28" s="100"/>
      <c r="B28" s="76" t="s">
        <v>667</v>
      </c>
      <c r="C28" s="101" t="s">
        <v>880</v>
      </c>
      <c r="D28" s="78" t="s">
        <v>668</v>
      </c>
      <c r="E28" s="209"/>
      <c r="H28" s="15"/>
      <c r="I28" s="16"/>
      <c r="J28" s="16"/>
    </row>
    <row r="29" spans="1:10" ht="15" customHeight="1" x14ac:dyDescent="0.2">
      <c r="A29" s="102"/>
      <c r="B29" s="96"/>
      <c r="C29" s="101" t="s">
        <v>881</v>
      </c>
      <c r="D29" s="103"/>
      <c r="E29" s="210"/>
      <c r="H29" s="15"/>
      <c r="I29" s="16"/>
      <c r="J29" s="16"/>
    </row>
    <row r="30" spans="1:10" ht="15" customHeight="1" x14ac:dyDescent="0.2">
      <c r="A30" s="77"/>
      <c r="B30" s="77"/>
      <c r="C30" s="77"/>
      <c r="D30" s="77"/>
      <c r="E30" s="77"/>
      <c r="H30" s="17"/>
      <c r="I30" s="18"/>
      <c r="J30" s="18"/>
    </row>
    <row r="31" spans="1:10" ht="15" customHeight="1" x14ac:dyDescent="0.2">
      <c r="A31" s="77"/>
      <c r="B31" s="77"/>
      <c r="C31" s="77"/>
      <c r="D31" s="77"/>
      <c r="E31" s="77"/>
      <c r="H31" s="17"/>
      <c r="I31" s="18"/>
      <c r="J31" s="18"/>
    </row>
    <row r="32" spans="1:10" ht="24.95" customHeight="1" x14ac:dyDescent="0.2">
      <c r="A32" s="77"/>
      <c r="B32" s="211" t="s">
        <v>669</v>
      </c>
      <c r="C32" s="211"/>
      <c r="D32" s="211"/>
      <c r="E32" s="211"/>
      <c r="H32" s="17"/>
      <c r="I32" s="18"/>
      <c r="J32" s="18"/>
    </row>
    <row r="33" spans="1:10" ht="15" customHeight="1" x14ac:dyDescent="0.2">
      <c r="A33" s="136"/>
      <c r="B33" s="136"/>
      <c r="C33" s="136"/>
      <c r="D33" s="136"/>
      <c r="E33" s="136"/>
      <c r="H33" s="17"/>
      <c r="I33" s="18"/>
      <c r="J33" s="18"/>
    </row>
    <row r="34" spans="1:10" ht="14.25" x14ac:dyDescent="0.2">
      <c r="A34" s="136"/>
      <c r="B34" s="136"/>
      <c r="C34" s="136"/>
      <c r="D34" s="136"/>
      <c r="E34" s="136"/>
    </row>
    <row r="35" spans="1:10" ht="14.25" x14ac:dyDescent="0.2">
      <c r="A35" s="136"/>
      <c r="B35" s="136"/>
      <c r="C35" s="136"/>
      <c r="D35" s="136"/>
      <c r="E35" s="136"/>
    </row>
    <row r="36" spans="1:10" ht="57" customHeight="1" x14ac:dyDescent="0.2">
      <c r="A36" s="140" t="s">
        <v>670</v>
      </c>
      <c r="B36" s="202"/>
      <c r="C36" s="202"/>
      <c r="D36" s="202"/>
      <c r="E36" s="202"/>
    </row>
    <row r="37" spans="1:10" ht="14.25" x14ac:dyDescent="0.2">
      <c r="A37" s="136"/>
      <c r="B37" s="136"/>
      <c r="C37" s="136"/>
      <c r="D37" s="136"/>
      <c r="E37" s="136"/>
    </row>
    <row r="38" spans="1:10" x14ac:dyDescent="0.2">
      <c r="A38" s="140" t="s">
        <v>874</v>
      </c>
      <c r="B38" s="202"/>
      <c r="C38" s="202"/>
      <c r="D38" s="202"/>
      <c r="E38" s="202"/>
    </row>
    <row r="39" spans="1:10" x14ac:dyDescent="0.2">
      <c r="A39" s="202"/>
      <c r="B39" s="202"/>
      <c r="C39" s="202"/>
      <c r="D39" s="202"/>
      <c r="E39" s="202"/>
    </row>
    <row r="40" spans="1:10" x14ac:dyDescent="0.2">
      <c r="A40" s="202"/>
      <c r="B40" s="202"/>
      <c r="C40" s="202"/>
      <c r="D40" s="202"/>
      <c r="E40" s="202"/>
    </row>
    <row r="41" spans="1:10" x14ac:dyDescent="0.2">
      <c r="A41" s="202"/>
      <c r="B41" s="202"/>
      <c r="C41" s="202"/>
      <c r="D41" s="202"/>
      <c r="E41" s="202"/>
    </row>
    <row r="42" spans="1:10" x14ac:dyDescent="0.2">
      <c r="A42" s="202"/>
      <c r="B42" s="202"/>
      <c r="C42" s="202"/>
      <c r="D42" s="202"/>
      <c r="E42" s="202"/>
    </row>
    <row r="43" spans="1:10" x14ac:dyDescent="0.2">
      <c r="A43" s="202"/>
      <c r="B43" s="202"/>
      <c r="C43" s="202"/>
      <c r="D43" s="202"/>
      <c r="E43" s="202"/>
    </row>
  </sheetData>
  <sheetProtection algorithmName="SHA-512" hashValue="JlXOQNXWmM9PNTeC+P56EFiGaC95Sjm9ZaoH9MjwY3/lH2m0hUns7xy0xU9DzxUcznNE1vsBxV5JFq5+1+xoIA==" saltValue="8LjvnrDpKAewijYNK2iUEA==" spinCount="100000" sheet="1" objects="1" scenarios="1"/>
  <mergeCells count="14">
    <mergeCell ref="B1:E1"/>
    <mergeCell ref="A9:E9"/>
    <mergeCell ref="B10:C10"/>
    <mergeCell ref="B12:C12"/>
    <mergeCell ref="E27:E29"/>
    <mergeCell ref="A38:E43"/>
    <mergeCell ref="A36:E36"/>
    <mergeCell ref="B3:C3"/>
    <mergeCell ref="B4:C4"/>
    <mergeCell ref="B5:C5"/>
    <mergeCell ref="B6:C6"/>
    <mergeCell ref="B7:C7"/>
    <mergeCell ref="A8:E8"/>
    <mergeCell ref="B32:E32"/>
  </mergeCells>
  <printOptions horizontalCentered="1"/>
  <pageMargins left="0.39370078740157483" right="0.39370078740157483" top="0.39370078740157483" bottom="0.39370078740157483" header="0.31496062992125984" footer="0.23622047244094491"/>
  <pageSetup paperSize="9" scale="84" orientation="portrait" r:id="rId1"/>
  <headerFooter alignWithMargins="0">
    <oddFooter>&amp;C&amp;"Calibri,Regular"&amp;9Página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Licitantes</vt:lpstr>
      <vt:lpstr>Cronograma</vt:lpstr>
      <vt:lpstr>BDI</vt:lpstr>
      <vt:lpstr>BDI DIF</vt:lpstr>
      <vt:lpstr>BDI!Area_de_impressao</vt:lpstr>
      <vt:lpstr>'BDI DIF'!Area_de_impressao</vt:lpstr>
      <vt:lpstr>Cronograma!Area_de_impressao</vt:lpstr>
      <vt:lpstr>'Orçamento Licitantes'!Area_de_impressao</vt:lpstr>
      <vt:lpstr>Cronograma!Titulos_de_impressao</vt:lpstr>
      <vt:lpstr>'Orçamento Licitantes'!Titulos_de_impressao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Benedito da Costa Veloso Filho</cp:lastModifiedBy>
  <cp:revision>0</cp:revision>
  <cp:lastPrinted>2023-02-20T22:35:09Z</cp:lastPrinted>
  <dcterms:created xsi:type="dcterms:W3CDTF">2022-12-01T15:49:51Z</dcterms:created>
  <dcterms:modified xsi:type="dcterms:W3CDTF">2023-05-31T16:54:30Z</dcterms:modified>
</cp:coreProperties>
</file>