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EMSE\Termos de Referência\TR 2023\05 - TR - Cobertura Estacionamento Anexo II - Feito em 2024\PLANILHAS\"/>
    </mc:Choice>
  </mc:AlternateContent>
  <xr:revisionPtr revIDLastSave="0" documentId="13_ncr:1_{B7834505-3AD7-4C48-8754-CC54ADC41A6D}" xr6:coauthVersionLast="36" xr6:coauthVersionMax="47" xr10:uidLastSave="{00000000-0000-0000-0000-000000000000}"/>
  <bookViews>
    <workbookView xWindow="0" yWindow="0" windowWidth="21600" windowHeight="9525" xr2:uid="{00000000-000D-0000-FFFF-FFFF00000000}"/>
  </bookViews>
  <sheets>
    <sheet name="Orçamento Licitantes" sheetId="5" r:id="rId1"/>
    <sheet name="Cronograma" sheetId="4" r:id="rId2"/>
    <sheet name="BDI" sheetId="2" r:id="rId3"/>
  </sheets>
  <definedNames>
    <definedName name="_xlnm.Print_Area" localSheetId="2">BDI!$A$1:$E$44</definedName>
    <definedName name="_xlnm.Print_Area" localSheetId="1">Cronograma!$A$1:$K$43</definedName>
    <definedName name="_xlnm.Print_Area" localSheetId="0">'Orçamento Licitantes'!$A$1:$J$139</definedName>
    <definedName name="Excel_BuiltIn_Print_Area_1" localSheetId="1">#REF!</definedName>
    <definedName name="Excel_BuiltIn_Print_Area_1" localSheetId="0">#REF!</definedName>
    <definedName name="Excel_BuiltIn_Print_Area_1">#REF!</definedName>
    <definedName name="_xlnm.Print_Titles" localSheetId="1">Cronograma!$1:$10</definedName>
    <definedName name="_xlnm.Print_Titles" localSheetId="0">'Orçamento Licitantes'!$1:$14</definedName>
  </definedNames>
  <calcPr calcId="191029"/>
</workbook>
</file>

<file path=xl/calcChain.xml><?xml version="1.0" encoding="utf-8"?>
<calcChain xmlns="http://schemas.openxmlformats.org/spreadsheetml/2006/main">
  <c r="C23" i="4" l="1"/>
  <c r="H123" i="5"/>
  <c r="G123" i="5"/>
  <c r="J123" i="5" s="1"/>
  <c r="H124" i="5"/>
  <c r="G124" i="5"/>
  <c r="J124" i="5" s="1"/>
  <c r="H125" i="5"/>
  <c r="G125" i="5"/>
  <c r="J125" i="5" s="1"/>
  <c r="H126" i="5"/>
  <c r="G126" i="5"/>
  <c r="J126" i="5" s="1"/>
  <c r="H127" i="5"/>
  <c r="G127" i="5"/>
  <c r="J127" i="5" s="1"/>
  <c r="H122" i="5"/>
  <c r="G122" i="5"/>
  <c r="J122" i="5" s="1"/>
  <c r="H113" i="5"/>
  <c r="G113" i="5"/>
  <c r="J113" i="5" s="1"/>
  <c r="H114" i="5"/>
  <c r="G114" i="5"/>
  <c r="J114" i="5" s="1"/>
  <c r="H27" i="5"/>
  <c r="G27" i="5"/>
  <c r="J27" i="5" s="1"/>
  <c r="H28" i="5"/>
  <c r="G28" i="5"/>
  <c r="J28" i="5" s="1"/>
  <c r="I123" i="5" l="1"/>
  <c r="I124" i="5"/>
  <c r="I113" i="5"/>
  <c r="I126" i="5"/>
  <c r="I125" i="5"/>
  <c r="I127" i="5"/>
  <c r="I122" i="5"/>
  <c r="J121" i="5"/>
  <c r="C24" i="4" s="1"/>
  <c r="I27" i="5"/>
  <c r="I114" i="5"/>
  <c r="I28" i="5"/>
  <c r="H111" i="5"/>
  <c r="G111" i="5"/>
  <c r="J111" i="5" s="1"/>
  <c r="H112" i="5"/>
  <c r="G112" i="5"/>
  <c r="J112" i="5" s="1"/>
  <c r="H99" i="5"/>
  <c r="G99" i="5"/>
  <c r="J99" i="5" s="1"/>
  <c r="H98" i="5"/>
  <c r="G98" i="5"/>
  <c r="J98" i="5" s="1"/>
  <c r="H97" i="5"/>
  <c r="G97" i="5"/>
  <c r="J97" i="5" s="1"/>
  <c r="H96" i="5"/>
  <c r="G96" i="5"/>
  <c r="J96" i="5" s="1"/>
  <c r="H93" i="5"/>
  <c r="G93" i="5"/>
  <c r="J93" i="5" s="1"/>
  <c r="H92" i="5"/>
  <c r="G92" i="5"/>
  <c r="J92" i="5" s="1"/>
  <c r="H91" i="5"/>
  <c r="G91" i="5"/>
  <c r="J91" i="5" s="1"/>
  <c r="H90" i="5"/>
  <c r="G90" i="5"/>
  <c r="J90" i="5" s="1"/>
  <c r="H89" i="5"/>
  <c r="G89" i="5"/>
  <c r="J89" i="5" s="1"/>
  <c r="H86" i="5"/>
  <c r="G86" i="5"/>
  <c r="J86" i="5" s="1"/>
  <c r="H85" i="5"/>
  <c r="G85" i="5"/>
  <c r="J85" i="5" s="1"/>
  <c r="H84" i="5"/>
  <c r="G84" i="5"/>
  <c r="J84" i="5" s="1"/>
  <c r="H83" i="5"/>
  <c r="G83" i="5"/>
  <c r="J83" i="5" s="1"/>
  <c r="H82" i="5"/>
  <c r="G82" i="5"/>
  <c r="J82" i="5" s="1"/>
  <c r="H81" i="5"/>
  <c r="G81" i="5"/>
  <c r="J81" i="5" s="1"/>
  <c r="H80" i="5"/>
  <c r="G80" i="5"/>
  <c r="J80" i="5" s="1"/>
  <c r="H79" i="5"/>
  <c r="G79" i="5"/>
  <c r="J79" i="5" s="1"/>
  <c r="H76" i="5"/>
  <c r="G76" i="5"/>
  <c r="J76" i="5" s="1"/>
  <c r="H75" i="5"/>
  <c r="G75" i="5"/>
  <c r="J75" i="5" s="1"/>
  <c r="H74" i="5"/>
  <c r="G74" i="5"/>
  <c r="J74" i="5" s="1"/>
  <c r="H73" i="5"/>
  <c r="G73" i="5"/>
  <c r="J73" i="5" s="1"/>
  <c r="H72" i="5"/>
  <c r="G72" i="5"/>
  <c r="J72" i="5" s="1"/>
  <c r="H71" i="5"/>
  <c r="G71" i="5"/>
  <c r="J71" i="5" s="1"/>
  <c r="H70" i="5"/>
  <c r="G70" i="5"/>
  <c r="J70" i="5" s="1"/>
  <c r="H69" i="5"/>
  <c r="G69" i="5"/>
  <c r="J69" i="5" s="1"/>
  <c r="H68" i="5"/>
  <c r="G68" i="5"/>
  <c r="J68" i="5" s="1"/>
  <c r="H67" i="5"/>
  <c r="G67" i="5"/>
  <c r="J67" i="5" s="1"/>
  <c r="H66" i="5"/>
  <c r="G66" i="5"/>
  <c r="J66" i="5" s="1"/>
  <c r="H65" i="5"/>
  <c r="G65" i="5"/>
  <c r="J65" i="5" s="1"/>
  <c r="H64" i="5"/>
  <c r="G64" i="5"/>
  <c r="J64" i="5" s="1"/>
  <c r="H63" i="5"/>
  <c r="G63" i="5"/>
  <c r="J63" i="5" s="1"/>
  <c r="H62" i="5"/>
  <c r="G62" i="5"/>
  <c r="J62" i="5" s="1"/>
  <c r="H61" i="5"/>
  <c r="G61" i="5"/>
  <c r="J61" i="5" s="1"/>
  <c r="H60" i="5"/>
  <c r="G60" i="5"/>
  <c r="J60" i="5" s="1"/>
  <c r="H59" i="5"/>
  <c r="G59" i="5"/>
  <c r="J59" i="5" s="1"/>
  <c r="H58" i="5"/>
  <c r="G58" i="5"/>
  <c r="J58" i="5" s="1"/>
  <c r="H57" i="5"/>
  <c r="G57" i="5"/>
  <c r="J57" i="5" s="1"/>
  <c r="H56" i="5"/>
  <c r="G56" i="5"/>
  <c r="J56" i="5" s="1"/>
  <c r="H55" i="5"/>
  <c r="G55" i="5"/>
  <c r="J55" i="5" s="1"/>
  <c r="H104" i="5"/>
  <c r="G104" i="5"/>
  <c r="J104" i="5" s="1"/>
  <c r="H103" i="5"/>
  <c r="G103" i="5"/>
  <c r="J103" i="5" s="1"/>
  <c r="H102" i="5"/>
  <c r="G102" i="5"/>
  <c r="J102" i="5" s="1"/>
  <c r="H52" i="5"/>
  <c r="G52" i="5"/>
  <c r="J52" i="5" s="1"/>
  <c r="H51" i="5"/>
  <c r="G51" i="5"/>
  <c r="J51" i="5" s="1"/>
  <c r="H42" i="5"/>
  <c r="G42" i="5"/>
  <c r="J42" i="5" s="1"/>
  <c r="H41" i="5"/>
  <c r="G41" i="5"/>
  <c r="J41" i="5" s="1"/>
  <c r="H44" i="5"/>
  <c r="G44" i="5"/>
  <c r="J44" i="5" s="1"/>
  <c r="H43" i="5"/>
  <c r="G43" i="5"/>
  <c r="J43" i="5" s="1"/>
  <c r="H46" i="5"/>
  <c r="G46" i="5"/>
  <c r="J46" i="5" s="1"/>
  <c r="H45" i="5"/>
  <c r="G45" i="5"/>
  <c r="J45" i="5" s="1"/>
  <c r="E24" i="4" l="1"/>
  <c r="D24" i="4"/>
  <c r="J50" i="5"/>
  <c r="J95" i="5"/>
  <c r="J88" i="5"/>
  <c r="J54" i="5"/>
  <c r="J101" i="5"/>
  <c r="J78" i="5"/>
  <c r="I82" i="5"/>
  <c r="I86" i="5"/>
  <c r="I98" i="5"/>
  <c r="I79" i="5"/>
  <c r="I112" i="5"/>
  <c r="I80" i="5"/>
  <c r="I84" i="5"/>
  <c r="I111" i="5"/>
  <c r="I97" i="5"/>
  <c r="I81" i="5"/>
  <c r="I99" i="5"/>
  <c r="I96" i="5"/>
  <c r="I91" i="5"/>
  <c r="I89" i="5"/>
  <c r="I92" i="5"/>
  <c r="I85" i="5"/>
  <c r="I90" i="5"/>
  <c r="I93" i="5"/>
  <c r="I83" i="5"/>
  <c r="I58" i="5"/>
  <c r="I62" i="5"/>
  <c r="I63" i="5"/>
  <c r="I74" i="5"/>
  <c r="I72" i="5"/>
  <c r="I76" i="5"/>
  <c r="I66" i="5"/>
  <c r="I70" i="5"/>
  <c r="I56" i="5"/>
  <c r="I60" i="5"/>
  <c r="I71" i="5"/>
  <c r="I64" i="5"/>
  <c r="I68" i="5"/>
  <c r="I43" i="5"/>
  <c r="I61" i="5"/>
  <c r="I69" i="5"/>
  <c r="I44" i="5"/>
  <c r="I59" i="5"/>
  <c r="I67" i="5"/>
  <c r="I75" i="5"/>
  <c r="I57" i="5"/>
  <c r="I65" i="5"/>
  <c r="I73" i="5"/>
  <c r="I55" i="5"/>
  <c r="I104" i="5"/>
  <c r="I45" i="5"/>
  <c r="I41" i="5"/>
  <c r="I103" i="5"/>
  <c r="I102" i="5"/>
  <c r="I51" i="5"/>
  <c r="I52" i="5"/>
  <c r="I42" i="5"/>
  <c r="I46" i="5"/>
  <c r="H133" i="5" l="1"/>
  <c r="G133" i="5"/>
  <c r="J133" i="5" s="1"/>
  <c r="H132" i="5"/>
  <c r="G132" i="5"/>
  <c r="J132" i="5" s="1"/>
  <c r="H131" i="5"/>
  <c r="G131" i="5"/>
  <c r="J131" i="5" s="1"/>
  <c r="H130" i="5"/>
  <c r="G130" i="5"/>
  <c r="J130" i="5" s="1"/>
  <c r="H119" i="5"/>
  <c r="G119" i="5"/>
  <c r="J119" i="5" s="1"/>
  <c r="H118" i="5"/>
  <c r="G118" i="5"/>
  <c r="J118" i="5" s="1"/>
  <c r="H115" i="5"/>
  <c r="G115" i="5"/>
  <c r="J115" i="5" s="1"/>
  <c r="H110" i="5"/>
  <c r="G110" i="5"/>
  <c r="J110" i="5" s="1"/>
  <c r="H109" i="5"/>
  <c r="G109" i="5"/>
  <c r="J109" i="5" s="1"/>
  <c r="H108" i="5"/>
  <c r="G108" i="5"/>
  <c r="J108" i="5" s="1"/>
  <c r="H107" i="5"/>
  <c r="G107" i="5"/>
  <c r="J107" i="5" s="1"/>
  <c r="H48" i="5"/>
  <c r="G48" i="5"/>
  <c r="J48" i="5" s="1"/>
  <c r="H47" i="5"/>
  <c r="G47" i="5"/>
  <c r="J47" i="5" s="1"/>
  <c r="H40" i="5"/>
  <c r="G40" i="5"/>
  <c r="J40" i="5" s="1"/>
  <c r="H37" i="5"/>
  <c r="G37" i="5"/>
  <c r="J37" i="5" s="1"/>
  <c r="H36" i="5"/>
  <c r="G36" i="5"/>
  <c r="J36" i="5" s="1"/>
  <c r="H35" i="5"/>
  <c r="G35" i="5"/>
  <c r="J35" i="5" s="1"/>
  <c r="H34" i="5"/>
  <c r="G34" i="5"/>
  <c r="J34" i="5" s="1"/>
  <c r="H33" i="5"/>
  <c r="G33" i="5"/>
  <c r="J33" i="5" s="1"/>
  <c r="H29" i="5"/>
  <c r="G29" i="5"/>
  <c r="J29" i="5" s="1"/>
  <c r="H26" i="5"/>
  <c r="G26" i="5"/>
  <c r="J26" i="5" s="1"/>
  <c r="H25" i="5"/>
  <c r="G25" i="5"/>
  <c r="J25" i="5" s="1"/>
  <c r="H24" i="5"/>
  <c r="G24" i="5"/>
  <c r="J24" i="5" s="1"/>
  <c r="H23" i="5"/>
  <c r="G23" i="5"/>
  <c r="J23" i="5" s="1"/>
  <c r="H22" i="5"/>
  <c r="G22" i="5"/>
  <c r="J22" i="5" s="1"/>
  <c r="H19" i="5"/>
  <c r="G19" i="5"/>
  <c r="J19" i="5" s="1"/>
  <c r="H18" i="5"/>
  <c r="G18" i="5"/>
  <c r="J18" i="5" s="1"/>
  <c r="H17" i="5"/>
  <c r="G17" i="5"/>
  <c r="J17" i="5" s="1"/>
  <c r="H16" i="5"/>
  <c r="G16" i="5"/>
  <c r="J16" i="5" s="1"/>
  <c r="J129" i="5" l="1"/>
  <c r="C26" i="4" s="1"/>
  <c r="J39" i="5"/>
  <c r="H135" i="5"/>
  <c r="I8" i="5" s="1"/>
  <c r="J21" i="5"/>
  <c r="I29" i="5"/>
  <c r="I26" i="5"/>
  <c r="I47" i="5"/>
  <c r="I108" i="5"/>
  <c r="I118" i="5"/>
  <c r="I131" i="5"/>
  <c r="I36" i="5"/>
  <c r="I109" i="5"/>
  <c r="I133" i="5"/>
  <c r="I34" i="5"/>
  <c r="I40" i="5"/>
  <c r="I23" i="5"/>
  <c r="I25" i="5"/>
  <c r="I48" i="5"/>
  <c r="I17" i="5"/>
  <c r="I110" i="5"/>
  <c r="I119" i="5"/>
  <c r="I132" i="5"/>
  <c r="I18" i="5"/>
  <c r="I35" i="5"/>
  <c r="I115" i="5"/>
  <c r="I19" i="5"/>
  <c r="I24" i="5"/>
  <c r="I22" i="5"/>
  <c r="I130" i="5"/>
  <c r="J32" i="5"/>
  <c r="I33" i="5"/>
  <c r="J15" i="5"/>
  <c r="I16" i="5"/>
  <c r="I37" i="5"/>
  <c r="J106" i="5"/>
  <c r="C20" i="4" s="1"/>
  <c r="I107" i="5"/>
  <c r="J117" i="5"/>
  <c r="C22" i="4" s="1"/>
  <c r="J31" i="5" l="1"/>
  <c r="C18" i="4" s="1"/>
  <c r="I135" i="5"/>
  <c r="I9" i="5" s="1"/>
  <c r="C14" i="4"/>
  <c r="C16" i="4"/>
  <c r="J135" i="5" l="1"/>
  <c r="C29" i="4"/>
  <c r="F29" i="4" s="1"/>
  <c r="C25" i="4"/>
  <c r="C21" i="4"/>
  <c r="C17" i="4"/>
  <c r="C15" i="4"/>
  <c r="C13" i="4"/>
  <c r="C19" i="4"/>
  <c r="I10" i="5" l="1"/>
  <c r="E22" i="4"/>
  <c r="D22" i="4"/>
  <c r="E26" i="4"/>
  <c r="D20" i="4"/>
  <c r="E20" i="4"/>
  <c r="D26" i="4"/>
  <c r="E22" i="2" l="1"/>
  <c r="E27" i="2" s="1"/>
  <c r="E14" i="4" l="1"/>
  <c r="D14" i="4"/>
  <c r="E18" i="4"/>
  <c r="D18" i="4"/>
  <c r="E16" i="4" l="1"/>
  <c r="E29" i="4" s="1"/>
  <c r="D16" i="4"/>
  <c r="D29" i="4" s="1"/>
  <c r="D27" i="4" l="1"/>
  <c r="D28" i="4" s="1"/>
  <c r="E27" i="4"/>
  <c r="D31" i="4"/>
  <c r="D30" i="4"/>
  <c r="D32" i="4" s="1"/>
  <c r="E31" i="4" l="1"/>
  <c r="E30" i="4"/>
  <c r="F31" i="4"/>
  <c r="E28" i="4"/>
  <c r="E32" i="4" l="1"/>
  <c r="F30" i="4"/>
  <c r="F32" i="4" s="1"/>
</calcChain>
</file>

<file path=xl/sharedStrings.xml><?xml version="1.0" encoding="utf-8"?>
<sst xmlns="http://schemas.openxmlformats.org/spreadsheetml/2006/main" count="418" uniqueCount="285">
  <si>
    <t>B.D.I.</t>
  </si>
  <si>
    <t>Item</t>
  </si>
  <si>
    <t>Descrição</t>
  </si>
  <si>
    <t>Und</t>
  </si>
  <si>
    <t>Total</t>
  </si>
  <si>
    <t>M. O.</t>
  </si>
  <si>
    <t>MAT.</t>
  </si>
  <si>
    <t xml:space="preserve"> 1 </t>
  </si>
  <si>
    <t>ADMINISTRAÇÃO/SERVIÇOS</t>
  </si>
  <si>
    <t xml:space="preserve"> 1.1 </t>
  </si>
  <si>
    <t>ENGENHEIRO CIVIL DE OBRA JUNIOR COM ENCARGOS COMPLEMENTARES</t>
  </si>
  <si>
    <t>H</t>
  </si>
  <si>
    <t xml:space="preserve"> 1.2 </t>
  </si>
  <si>
    <t xml:space="preserve"> 1.3 </t>
  </si>
  <si>
    <t xml:space="preserve"> 1.4 </t>
  </si>
  <si>
    <t>PLACA DE OBRA EM CHAPA DE ACO GALVANIZADO</t>
  </si>
  <si>
    <t>UN</t>
  </si>
  <si>
    <t xml:space="preserve"> 2 </t>
  </si>
  <si>
    <t>DEMOLIÇÃO/RETIRADA</t>
  </si>
  <si>
    <t xml:space="preserve"> 2.1 </t>
  </si>
  <si>
    <t xml:space="preserve"> 2.2 </t>
  </si>
  <si>
    <t>M</t>
  </si>
  <si>
    <t>DEMOLIÇÃO MANUAL EM CONCRETO SIMPLES COM TRANSPORTE ATÉ CAÇAMBA E CARGA</t>
  </si>
  <si>
    <t xml:space="preserve"> 2.3 </t>
  </si>
  <si>
    <t xml:space="preserve"> 2.4 </t>
  </si>
  <si>
    <t xml:space="preserve"> 2.5 </t>
  </si>
  <si>
    <t xml:space="preserve"> 2.6 </t>
  </si>
  <si>
    <t>TRANSPORTE DE ENTULHO EM CAÇAMBA ESTACIONÁRIA  INCLUSO A CARGA MANUAL</t>
  </si>
  <si>
    <t xml:space="preserve"> 3 </t>
  </si>
  <si>
    <t>EXECUÇÃO DE PASSEIO (CALÇADA) OU PISO DE CONCRETO COM CONCRETO MOLDADO IN LOCO, FEITO EM OBRA, ACABAMENTO CONVENCIONAL, NÃO ARMADO. AF_08/2022</t>
  </si>
  <si>
    <t xml:space="preserve"> 4 </t>
  </si>
  <si>
    <t>PAREDES</t>
  </si>
  <si>
    <t>CONTRAVERGA MOLDADA IN LOCO EM CONCRETO PARA VÃOS DE ATÉ 1,5 M DE COMPRIMENTO. AF_03/2016</t>
  </si>
  <si>
    <t>VERGA MOLDADA IN LOCO EM CONCRETO PARA PORTAS COM MAIS DE 1,5 M DE VÃO. AF_03/2016</t>
  </si>
  <si>
    <t>PEITORIL LINEAR EM GRANITO OU MÁRMORE, L = 15CM, COMPRIMENTO DE ATÉ 2M, ASSENTADO COM ARGAMASSA 1:6 COM ADITIVO. AF_11/2020</t>
  </si>
  <si>
    <t xml:space="preserve"> 5 </t>
  </si>
  <si>
    <t xml:space="preserve"> 6 </t>
  </si>
  <si>
    <t>ESQUADRIAS</t>
  </si>
  <si>
    <t>ESTRUTURA METALICA EM PERFIS DOBRADOS, VÃO LIVRE DE MAXIMO 12M, FORNECIMENTO E MONTAGEM, E APLICAÇÃO DE FUNDO PREPARADOR ANTICORROSIVO E PINTURA ESMALTE.</t>
  </si>
  <si>
    <t>KG</t>
  </si>
  <si>
    <t>COBERTURA</t>
  </si>
  <si>
    <t>CUMEEIRA PARA TELHA GALVANIZADA TRAPEZOIDAL 0,43MM</t>
  </si>
  <si>
    <t>RUFO EM CHAPA DE AÇO GALVANIZADO NÚMERO 24, CORTE DE 25 CM, INCLUSO TRANSPORTE VERTICAL. AF_07/2019</t>
  </si>
  <si>
    <t>PINTURA</t>
  </si>
  <si>
    <t>ANDAIME METALICO TORRE (ALUGUEL/MES)</t>
  </si>
  <si>
    <t>SECRETARIA DE ADMINISTRAÇÃO E ORÇAMENTO</t>
  </si>
  <si>
    <t>COORDENADORIA DE ENGENHARIA E INFRAESTRUTURA</t>
  </si>
  <si>
    <t>SEÇÃO DE MANUTENÇÃO PREDIAL E SISTEMAS ELÉTRICOS</t>
  </si>
  <si>
    <t>Leis Sociais</t>
  </si>
  <si>
    <t>EMPRESA:</t>
  </si>
  <si>
    <t>CNPJ:</t>
  </si>
  <si>
    <t>DATA:</t>
  </si>
  <si>
    <t>RESP.</t>
  </si>
  <si>
    <t>CPF:</t>
  </si>
  <si>
    <t>TRIBUNAL REGIONAL ELEITORAL DE GOIÁS</t>
  </si>
  <si>
    <t>QUant.</t>
  </si>
  <si>
    <t>VALOR UNITÁRIO COM BDI</t>
  </si>
  <si>
    <t>MAT./SERV.</t>
  </si>
  <si>
    <t>total</t>
  </si>
  <si>
    <t>TRIBUNAL REGIONAL ELEITORAL DE GOIÁS
SECRETARIA DE ADMINISTRAÇÃO E ORÇAMENTO
COORDENADORIA DE ENGENHARIA E INFRAESTRUTURA
SEÇÃO DE MANUTENÇÃO PREDIAL E SISTEMAS ELÉTRICOS</t>
  </si>
  <si>
    <t>Obra:</t>
  </si>
  <si>
    <t>Composição de Benefícios e Despesas Indiretas (BDI)</t>
  </si>
  <si>
    <t>Sigla</t>
  </si>
  <si>
    <t>Taxa (%)</t>
  </si>
  <si>
    <t>ADMINISTRAÇÃO CENTRAL</t>
  </si>
  <si>
    <t>AC</t>
  </si>
  <si>
    <t>SEGURO E GARANTIA</t>
  </si>
  <si>
    <t>S+G</t>
  </si>
  <si>
    <t>RISCO</t>
  </si>
  <si>
    <t>R</t>
  </si>
  <si>
    <t>DESPESAS FINANCEIRAS:</t>
  </si>
  <si>
    <t>DF</t>
  </si>
  <si>
    <t>LUCRO</t>
  </si>
  <si>
    <t>L</t>
  </si>
  <si>
    <t>TRIBUTOS (IMPOSTOS):</t>
  </si>
  <si>
    <t>I</t>
  </si>
  <si>
    <t>6.1</t>
  </si>
  <si>
    <t>COFINS</t>
  </si>
  <si>
    <t>6.2</t>
  </si>
  <si>
    <t>PIS</t>
  </si>
  <si>
    <t>6.3</t>
  </si>
  <si>
    <t>ISS</t>
  </si>
  <si>
    <t>6.4</t>
  </si>
  <si>
    <t>**CPRB</t>
  </si>
  <si>
    <t xml:space="preserve">TOTAL DO BDI  = </t>
  </si>
  <si>
    <t xml:space="preserve"> – 1  x 100   =</t>
  </si>
  <si>
    <t>**CPRB - Contribuição Previdenciária sobre a Receita Bruta, Lei nº 12.844/13, alterada pela Lei 13.161/15 de 31/08/2015, aumentando a alíquota de 2,00% para 4,50%, que terá a sua vigência a partir de 01 de dezembro de 2015.</t>
  </si>
  <si>
    <t>Cronograma Físico e Financeiro</t>
  </si>
  <si>
    <t>Total Por Etapa</t>
  </si>
  <si>
    <t>30 DIAS</t>
  </si>
  <si>
    <t>Rec. Definitivo</t>
  </si>
  <si>
    <t>(%) 1ª med.</t>
  </si>
  <si>
    <t>VALOR</t>
  </si>
  <si>
    <t>Físico (%)</t>
  </si>
  <si>
    <t>Físico Acumulado (%)</t>
  </si>
  <si>
    <t>Financeiro (R$)</t>
  </si>
  <si>
    <t>Financeiro Acumulado (R$)</t>
  </si>
  <si>
    <t>Financeiro (%)</t>
  </si>
  <si>
    <t>Financeiro Acumulado (%)</t>
  </si>
  <si>
    <t>Total COM BDI</t>
  </si>
  <si>
    <t>5% do Total</t>
  </si>
  <si>
    <t>LIMPEZA FINAL DE OBRA</t>
  </si>
  <si>
    <t>Planilha Orçamentária Sintética Com Valor do Material e Mão de Obra</t>
  </si>
  <si>
    <t>TOTAIS -&gt;</t>
  </si>
  <si>
    <t>Declaramos, em relação à planilha orçamentária apresentada, haver compatibilidade entre quantitativos e custos constantes na referida planilha com os quantitativos do serviço a ser executado e os custos do SINAPI ou, em não havendo no SINAPI, com a realidade de mercado obtida por perquisa de preços.</t>
  </si>
  <si>
    <r>
      <t>(1+(</t>
    </r>
    <r>
      <rPr>
        <i/>
        <sz val="11"/>
        <rFont val="Arial"/>
        <family val="2"/>
      </rPr>
      <t>AC+S+G+R</t>
    </r>
    <r>
      <rPr>
        <sz val="11"/>
        <rFont val="Arial"/>
        <family val="2"/>
      </rPr>
      <t>))*(1+</t>
    </r>
    <r>
      <rPr>
        <i/>
        <sz val="11"/>
        <rFont val="Arial"/>
        <family val="2"/>
      </rPr>
      <t>DF</t>
    </r>
    <r>
      <rPr>
        <sz val="11"/>
        <rFont val="Arial"/>
        <family val="2"/>
      </rPr>
      <t>)*(1+</t>
    </r>
    <r>
      <rPr>
        <i/>
        <sz val="11"/>
        <rFont val="Arial"/>
        <family val="2"/>
      </rPr>
      <t>L</t>
    </r>
    <r>
      <rPr>
        <sz val="11"/>
        <rFont val="Arial"/>
        <family val="2"/>
      </rPr>
      <t>)</t>
    </r>
  </si>
  <si>
    <r>
      <t xml:space="preserve">(1- </t>
    </r>
    <r>
      <rPr>
        <i/>
        <sz val="11"/>
        <rFont val="Arial"/>
        <family val="2"/>
      </rPr>
      <t>I</t>
    </r>
    <r>
      <rPr>
        <sz val="11"/>
        <rFont val="Arial"/>
        <family val="2"/>
      </rPr>
      <t>)</t>
    </r>
  </si>
  <si>
    <t>Encargos Sociais:</t>
  </si>
  <si>
    <t>M.O.</t>
  </si>
  <si>
    <t>TOTAL GERAL</t>
  </si>
  <si>
    <t>MÃO DE OBRA:</t>
  </si>
  <si>
    <t>MATERIAL</t>
  </si>
  <si>
    <t>VALOR TOTAL:</t>
  </si>
  <si>
    <t>COBERTURA PATIO E ESTACIONAMENTO</t>
  </si>
  <si>
    <t>DEPÓSITO</t>
  </si>
  <si>
    <t>MOVIMENTO DE TERRA</t>
  </si>
  <si>
    <t>CALÇAMENTO EXTERNO</t>
  </si>
  <si>
    <t>SERVIÇOS COMPLEMENTARES E FINAIS</t>
  </si>
  <si>
    <t>ENCARREGADO GERAL COM ENCARGOS COMPLEMENTARES</t>
  </si>
  <si>
    <t>BARRACÃO DE OBRAS PADRÃO GOINFRA ( BLOCOS,COBERTURAS,PASSARELAS E MÓVEIS), SEM ALOJAMENTO E LAVANDERIA , COM PINTURA, EM CONSONÂNCIA COM AS NR</t>
  </si>
  <si>
    <t>TELHAMENTO COM TELHA DE AÇO/ALUMÍNIO E = 0,5 MM, COM ATÉ 2 ÁGUAS, INCLUSO IÇAMENTO. AF_07/2019</t>
  </si>
  <si>
    <t>BASE/TALUDE</t>
  </si>
  <si>
    <t>3.1</t>
  </si>
  <si>
    <t>3.1.1</t>
  </si>
  <si>
    <t>3.1.2</t>
  </si>
  <si>
    <t>3.1.3</t>
  </si>
  <si>
    <t>3.1.4</t>
  </si>
  <si>
    <t>3.1.5</t>
  </si>
  <si>
    <t>ALVENARIA DE EMBASAMENTO COM BLOCO ESTRUTURAL DE CONCRETO, DE 14X19X29CM E ARGAMASSA DE ASSENTAMENTO COM PREPARO EM BETONEIRA. AF_05/2020</t>
  </si>
  <si>
    <t>REATERRO MANUAL APILOADO COM SOQUETE. AF_10/2017</t>
  </si>
  <si>
    <t>CINTA DE AMARRAÇÃO DE ALVENARIA MOLDADA IN LOCO EM CONCRETO. AF_03/2016</t>
  </si>
  <si>
    <t>3.2</t>
  </si>
  <si>
    <t>3.2.1</t>
  </si>
  <si>
    <t>3.2.2</t>
  </si>
  <si>
    <t>3.2.3</t>
  </si>
  <si>
    <t>3.2.4</t>
  </si>
  <si>
    <t>3.2.5</t>
  </si>
  <si>
    <t>3.2.6</t>
  </si>
  <si>
    <t>3.2.7</t>
  </si>
  <si>
    <t>3.2.8</t>
  </si>
  <si>
    <t>3.2.9</t>
  </si>
  <si>
    <t>ALVENARIA DE VEDAÇÃO DE BLOCOS CERÂMICOS FURADOS NA HORIZONTAL DE 9X19X29 CM (ESPESSURA 9 CM) E ARGAMASSA DE ASSENTAMENTO COM PREPARO EM BETONEIRA. AF_12/2021</t>
  </si>
  <si>
    <t>CHAPISCO APLICADO EM ALVENARIA (COM PRESENÇA DE VÃOS) E ESTRUTURAS DE CONCRETO DE FACHADA, COM COLHER DE PEDREIRO.  ARGAMASSA TRAÇO 1:3 COM PREPARO EM BETONEIRA 400L. AF_10/2022</t>
  </si>
  <si>
    <t>3.3</t>
  </si>
  <si>
    <t>3.3.1</t>
  </si>
  <si>
    <t>3.3.2</t>
  </si>
  <si>
    <t>JANELA DE ALUMÍNIO TIPO MAXIM-AR, COM VIDROS, BATENTE E FERRAGENS. EXCLUSIVE ALIZAR, ACABAMENTO E CONTRAMARCO. FORNECIMENTO E INSTALAÇÃO. AF_12/2019</t>
  </si>
  <si>
    <t>PORTA DE ALUMÍNIO DE ABRIR COM LAMBRI, COM GUARNIÇÃO, FIXAÇÃO COM PARAFUSOS - FORNECIMENTO E INSTALAÇÃO. AF_12/2019</t>
  </si>
  <si>
    <t>3.4</t>
  </si>
  <si>
    <t>ELETRICA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</si>
  <si>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</si>
  <si>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</si>
  <si>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</si>
  <si>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</si>
  <si>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</si>
  <si>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</si>
  <si>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</si>
  <si>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</si>
  <si>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3.4.9</t>
  </si>
  <si>
    <t>3.4.10</t>
  </si>
  <si>
    <t>3.4.11</t>
  </si>
  <si>
    <t>3.4.12</t>
  </si>
  <si>
    <t>3.4.13</t>
  </si>
  <si>
    <t>3.4.17</t>
  </si>
  <si>
    <t>3.4.14</t>
  </si>
  <si>
    <t>3.4.15</t>
  </si>
  <si>
    <t>3.4.16</t>
  </si>
  <si>
    <t>3.4.18</t>
  </si>
  <si>
    <t>3.4.19</t>
  </si>
  <si>
    <t>3.4.20</t>
  </si>
  <si>
    <t>3.4.21</t>
  </si>
  <si>
    <t>3.4.22</t>
  </si>
  <si>
    <t>CAIXA ENTERRADA ELÉTRICA RETANGULAR, EM ALVENARIA COM BLOCOS DE CONCRETO, FUNDO COM BRITA, DIMENSÕES INTERNAS: 0,6X0,6X0,6 M. AF_12/2020</t>
  </si>
  <si>
    <t>QUADRO DE DISTRIBUIÇÃO DE ENERGIA EM CHAPA DE AÇO GALVANIZADO, DE EMBUTIR, COM BARRAMENTO TRIFÁSICO, PARA 12 DISJUNTORES DIN 100A - FORNECIMENTO E INSTALAÇÃO. AF_10/2020</t>
  </si>
  <si>
    <t>DISJUNTOR MONOPOLAR TIPO DIN, CORRENTE NOMINAL DE 50A - FORNECIMENTO E INSTALAÇÃO. AF_10/2020</t>
  </si>
  <si>
    <t>DISJUNTOR MONOPOLAR TIPO DIN, CORRENTE NOMINAL DE 20A - FORNECIMENTO E INSTALAÇÃO. AF_10/2020</t>
  </si>
  <si>
    <t>DISJUNTOR MONOPOLAR TIPO DIN, CORRENTE NOMINAL DE 32A - FORNECIMENTO E INSTALAÇÃO. AF_10/2020</t>
  </si>
  <si>
    <t>ELETRODUTO DE PVC RIGIDO ROSCAVEL DN 50MM (2"), INCL CONEXOES, FORNECIMENTO E INSTALACAO</t>
  </si>
  <si>
    <t>ELETRODUTO FLEXÍVEL CORRUGADO, PEAD, DN 63 (2"), PARA REDE ENTERRADA DE DISTRIBUIÇÃO DE ENERGIA ELÉTRICA - FORNECIMENTO E INSTALAÇÃO. AF_12/2021</t>
  </si>
  <si>
    <t>ESCAVAÇÃO MANUAL DE VALA COM PROFUNDIDADE MENOR OU IGUAL A 1,30 M. AF_02/2021</t>
  </si>
  <si>
    <t>3.5</t>
  </si>
  <si>
    <t>INSTALAÇÃO DE ÁGUA</t>
  </si>
  <si>
    <t>3.5.1</t>
  </si>
  <si>
    <t>3.5.2</t>
  </si>
  <si>
    <t>3.5.3</t>
  </si>
  <si>
    <t>3.5.4</t>
  </si>
  <si>
    <t>3.5.5</t>
  </si>
  <si>
    <t>3.5.6</t>
  </si>
  <si>
    <t>3.5.7</t>
  </si>
  <si>
    <t>3.5.8</t>
  </si>
  <si>
    <t>(COMPOSIÇÃO REPRESENTATIVA) DO SERVIÇO DE INSTALAÇÃO DE TUBOS DE PVC, SOLDÁVEL, ÁGUA FRIA, DN 25 MM (INSTALADO EM RAMAL, SUB-RAMAL, RAMAL DE DISTRIBUIÇÃO OU PRUMADA), INCLUSIVE CONEXÕES, CORTES E FIXAÇÕES, PARA PRÉDIOS. AF_10/2015</t>
  </si>
  <si>
    <t>REGISTRO DE ESFERA, PVC, ROSCÁVEL, COM BORBOLETA, 3/4" - FORNECIMENTO E INSTALAÇÃO. AF_08/2021</t>
  </si>
  <si>
    <t>CAIXA ENTERRADA ELÉTRICA RETANGULAR, EM ALVENARIA COM BLOCOS DE CONCRETO, FUNDO COM BRITA, DIMENSÕES INTERNAS: 0,4X0,4X0,4 M. AF_12/2020</t>
  </si>
  <si>
    <t>3.6</t>
  </si>
  <si>
    <t>APLICAÇÃO DE FUNDO SELADOR ACRÍLICO EM PAREDES, UMA DEMÃO. AF_06/2014</t>
  </si>
  <si>
    <t>APLICAÇÃO E LIXAMENTO DE MASSA LÁTEX EM PAREDES, DUAS DEMÃOS. AF_06/2014</t>
  </si>
  <si>
    <t>TEXTURA ACRÍLICA, APLICAÇÃO MANUAL EM PAREDE, UMA DEMÃO. AF_09/2016</t>
  </si>
  <si>
    <t>APLICAÇÃO MANUAL DE PINTURA COM TINTA LÁTEX ACRÍLICA EM PAREDES, DUAS DEMÃOS. AF_06/2014</t>
  </si>
  <si>
    <t>PINTURA DE DEMARCAÇÃO DE VAGA COM TINTA ACRÍLICA, E = 10 CM, APLICAÇÃO MANUAL. AF_05/2021</t>
  </si>
  <si>
    <t>3.6.1</t>
  </si>
  <si>
    <t>3.6.2</t>
  </si>
  <si>
    <t>3.6.3</t>
  </si>
  <si>
    <t>3.6.4</t>
  </si>
  <si>
    <t>3.6.5</t>
  </si>
  <si>
    <t>3.7</t>
  </si>
  <si>
    <t xml:space="preserve"> 3.7.1 </t>
  </si>
  <si>
    <t xml:space="preserve"> 3.7.2 </t>
  </si>
  <si>
    <t xml:space="preserve"> 3.7.3 </t>
  </si>
  <si>
    <t xml:space="preserve"> 3.7.4 </t>
  </si>
  <si>
    <t>TELHAMENTO COM TELHA METÁLICA TERMOACÚSTICA E = 30 MM, COM ATÉ 2 ÁGUAS, INCLUSO IÇAMENTO. AF_07/2019</t>
  </si>
  <si>
    <t>CHAPIM (RUFO CAPA) EM AÇO GALVANIZADO, CORTE 33. AF_11/2020</t>
  </si>
  <si>
    <t>3.8</t>
  </si>
  <si>
    <t>PISO</t>
  </si>
  <si>
    <t xml:space="preserve"> 3.8.1 </t>
  </si>
  <si>
    <t xml:space="preserve"> 3.8.2 </t>
  </si>
  <si>
    <t xml:space="preserve"> 3.8.3 </t>
  </si>
  <si>
    <t>CONTRAPISO ACÚSTICO EM ARGAMASSA TRAÇO 1:4 (CIMENTO E AREIA), PREPARO MECÂNICO COM BETONEIRA 400L, APLICADO EM ÁREAS SECAS, ACABAMENTO NÃO REFORÇADO, ESPESSURA 5CM. AF_07/2021</t>
  </si>
  <si>
    <t>4.1</t>
  </si>
  <si>
    <t>4.2</t>
  </si>
  <si>
    <t>4.3</t>
  </si>
  <si>
    <t>4.4</t>
  </si>
  <si>
    <t>4.5</t>
  </si>
  <si>
    <t>4.6</t>
  </si>
  <si>
    <t>4.7</t>
  </si>
  <si>
    <t>TOPOGRAFO COM ENCARGOS COMPLEMENTARES</t>
  </si>
  <si>
    <t>AUXILIAR DE TOPÓGRAFO COM ENCARGOS COMPLEMENTARES</t>
  </si>
  <si>
    <t>MOBILIZACAO E DESMOBILIZAÇÃO DE 01  EQUIPAMENTO, DISTANCIA ACIMA DE 20KM - BASE SINAPI (72733)</t>
  </si>
  <si>
    <t>CARGA, MANOBRA E DESCARGA DE SOLOS E MATERIAIS GRANULARES EM CAMINHÃO BASCULANTE 6 M³ - CARGA COM PÁ CARREGADEIRA (CAÇAMBA DE 1,7 A 2,8 M³ / 128 HP) E DESCARGA LIVRE (UNIDADE: M3). AF_07/2020</t>
  </si>
  <si>
    <t>5.1</t>
  </si>
  <si>
    <t>5.2</t>
  </si>
  <si>
    <t>PROJETOS "AS BUILT" ARQ/EST/INST</t>
  </si>
  <si>
    <t>M2</t>
  </si>
  <si>
    <t>M3</t>
  </si>
  <si>
    <t>(%) 2ª med. (5% retido)</t>
  </si>
  <si>
    <t>ANEXO II - COBERTURA ESTACIONAMENTO</t>
  </si>
  <si>
    <t xml:space="preserve">B.D.I.:  25,73%
</t>
  </si>
  <si>
    <t>2ª medição (Recebimento Provisório) -&gt; O recebimento provisório ocorrerá somente quando os serviços da planilha estiverem toalmente concluídos (100%), e sobre a essa medição será retido o valor equivalente a 5% do total que corresponde a retenção para o recebimento definitivo.</t>
  </si>
  <si>
    <t>60 DIAS (Rec. Provisório)</t>
  </si>
  <si>
    <t xml:space="preserve"> 2.7 </t>
  </si>
  <si>
    <t xml:space="preserve"> 2.8 </t>
  </si>
  <si>
    <t>MOBILIZACAO E DESMOBILIZACAO DE EQUIPAMENTO DE PERFURACAO PARA EXECUCAO DE FUNDACAO - BASE AGESUL (0301000147)</t>
  </si>
  <si>
    <t>KM</t>
  </si>
  <si>
    <t>MONTAGEM DE ARMADURA DE ESTACAS, DIÂMETRO = 8,0 MM. AF_09/2021_PS</t>
  </si>
  <si>
    <t>MONTAGEM DE ARMADURA TRANSVERSAL DE ESTACAS DE SEÇÃO CIRCULAR, DIÂMETRO = 5,0 MM. AF_09/2021_PS</t>
  </si>
  <si>
    <t>4.8</t>
  </si>
  <si>
    <t>4.9</t>
  </si>
  <si>
    <t>ESCAVAÇÃO HORIZONTAL, INCLUINDO CARGA, DESCARGA E TRANSPORTE EM SOLO DE 1A CATEGORIA COM TRATOR DE ESTEIRAS (170HP/LÂMINA: 5,20M3) E CAMINHÃO BASCULANTE DE 14M3, DMT ATÉ 200M. AF_07/2020</t>
  </si>
  <si>
    <t>CARGA, MANOBRA E DESCARGA DE SOLOS E MATERIAIS GRANULARES EM CAMINHÃO BASCULANTE 10 M³ - CARGA COM PÁ CARREGADEIRA (CAÇAMBA DE 1,7 A 2,8 M³ / 128 HP) E DESCARGA LIVRE (UNIDADE: M3). AF_07/2020</t>
  </si>
  <si>
    <t>PAREDES E PAINEIS</t>
  </si>
  <si>
    <t>6.5</t>
  </si>
  <si>
    <t>6.6</t>
  </si>
  <si>
    <t>PAREDE COM SISTEMA EM CHAPAS DE GESSO PARA DRYWALL, USO INTERNO COM DUAS FACES DUPLAS E ESTRUTURA METÁLICA COM GUIAS DUPLAS, SEM VÃOS. AF_07/2023_PS</t>
  </si>
  <si>
    <t>ALVENARIA DE VEDAÇÃO DE BLOCOS VAZADOS DE CONCRETO DE 14X19X39 CM (ESPESSURA 14 CM)  E ARGAMASSA DE ASSENTAMENTO COM PREPARO EM BETONEIRA. AF_12/2021</t>
  </si>
  <si>
    <t>7.1</t>
  </si>
  <si>
    <t>7.2</t>
  </si>
  <si>
    <t>7.3</t>
  </si>
  <si>
    <t>7.4</t>
  </si>
  <si>
    <t>Desonerado
Horista: 86,70%
Mensalista: 49,13%</t>
  </si>
  <si>
    <t>REMOÇÃO DE PISO DE BLOCO INTERTRAVADO OU DE PEDRA PORTUGUESA, DE FORMA MANUAL, COM REAPROVEITAMENTO. AF_09/2023</t>
  </si>
  <si>
    <t>ESTACA ESCAVADA MECANICAMENTE, SEM FLUIDO ESTABILIZANTE, COM 40CM DE DIÂMETRO, CONCRETO LANÇADO POR CAMINHÃO BETONEIRA (EXCLUSIVE MOBILIZAÇÃO E DESMOBILIZAÇÃO). AF_01/2020_PA</t>
  </si>
  <si>
    <t>ESTACA BROCA DE CONCRETO, DIÂMETRO DE 30CM, ESCAVAÇÃO MANUAL COM TRADO CONCHA, INTEIRAMENTE ARMADA. AF_05/2020_PA</t>
  </si>
  <si>
    <t>MASSA ÚNICA, EM ARGAMASSA TRAÇO 1:2:8, PREPARO MECÂNICO, APLICADA MANUALMENTE EM PAREDES INTERNAS DE AMBIENTES COM ÁREA ENTRE 5M² E 10M², E = 17,5MM, COM TALISCAS. AF_03/2024</t>
  </si>
  <si>
    <t>IMPERMEABILIZAÇÃO DE SUPERFÍCIE COM EMULSÃO ASFÁLTICA, 2 DEMÃOS. AF_09/2023</t>
  </si>
  <si>
    <t>CABO DE COBRE FLEXÍVEL ISOLADO, 6 MM², ANTI-CHAMA 0,6/1,0 KV, PARA CIRCUITOS TERMINAIS - FORNECIMENTO E INSTALAÇÃO. AF_03/2023</t>
  </si>
  <si>
    <t>CABO DE COBRE FLEXÍVEL ISOLADO, 4 MM², ANTI-CHAMA 450/750 V, PARA CIRCUITOS TERMINAIS - FORNECIMENTO E INSTALAÇÃO. AF_03/2023</t>
  </si>
  <si>
    <t>CABO DE COBRE FLEXÍVEL ISOLADO, 2,5 MM², ANTI-CHAMA 450/750 V, PARA CIRCUITOS TERMINAIS - FORNECIMENTO E INSTALAÇÃO. AF_03/2023</t>
  </si>
  <si>
    <t>ELETRODUTO RÍGIDO ROSCÁVEL, PVC, DN 25 MM (3/4"), PARA CIRCUITOS TERMINAIS, INSTALADO EM PAREDE - FORNECIMENTO E INSTALAÇÃO. AF_03/2023</t>
  </si>
  <si>
    <t>ELETRODUTO FLEXÍVEL CORRUGADO REFORÇADO, PVC, DN 25 MM (3/4"), PARA CIRCUITOS TERMINAIS, INSTALADO EM PAREDE - FORNECIMENTO E INSTALAÇÃO. AF_03/2023</t>
  </si>
  <si>
    <t>CONDULETE DE PVC, TIPO X, PARA ELETRODUTO DE PVC SOLDÁVEL DN 25 MM (3/4"), APARENTE - FORNECIMENTO E INSTALAÇÃO. AF_10/2022</t>
  </si>
  <si>
    <t>INTERRUPTOR SIMPLES (1 MÓDULO), 10A/250V, INCLUINDO SUPORTE E PLACA - FORNECIMENTO E INSTALAÇÃO. AF_03/2023</t>
  </si>
  <si>
    <t>INTERRUPTOR SIMPLES (2 MÓDULOS), 10A/250V, INCLUINDO SUPORTE E PLACA - FORNECIMENTO E INSTALAÇÃO. AF_03/2023</t>
  </si>
  <si>
    <t>TOMADA BAIXA DE EMBUTIR (1 MÓDULO), 2P+T 10 A, INCLUINDO SUPORTE E PLACA - FORNECIMENTO E INSTALAÇÃO. AF_03/2023</t>
  </si>
  <si>
    <t>TOMADA BAIXA DE EMBUTIR (1 MÓDULO), 2P+T 20 A, INCLUINDO SUPORTE E PLACA - FORNECIMENTO E INSTALAÇÃO. AF_03/2023</t>
  </si>
  <si>
    <t>LUMINÁRIA TIPO PLAFON CIRCULAR, DE SOBREPOR, COM LED DE 12/13 W - FORNECIMENTO E INSTALAÇÃO. AF_09/2024</t>
  </si>
  <si>
    <t>ESCAVAÇÃO MANUAL DE VALA. AF_09/2024</t>
  </si>
  <si>
    <t>TORNEIRA CROMADA 1/2" OU 3/4" PARA TANQUE, PADRÃO MÉDIO - FORNECIMENTO E INSTALAÇÃO. AF_01/2020</t>
  </si>
  <si>
    <t>FUNDO SELADOR ACRÍLICO, APLICAÇÃO MANUAL EM PAREDE, UMA DEMÃO. AF_04/2023</t>
  </si>
  <si>
    <t>EMASSAMENTO COM MASSA LÁTEX, APLICAÇÃO EM PAREDE, DUAS DEMÃOS, LIXAMENTO MANUAL. AF_04/2023</t>
  </si>
  <si>
    <t>TEXTURA ACRÍLICA, APLICAÇÃO MANUAL EM PAREDE, UMA DEMÃO. AF_04/2023</t>
  </si>
  <si>
    <t>PINTURA LÁTEX ACRÍLICA PREMIUM, APLICAÇÃO MANUAL EM PAREDES, DUAS DEMÃOS. AF_04/2023</t>
  </si>
  <si>
    <t>REVESTIMENTO CERÂMICO PARA PISO COM PLACAS TIPO ESMALTADA DE DIMENSÕES 45X45 CM APLICADA EM AMBIENTES DE ÁREA ENTRE 5 M2 E 10 M2. AF_02/2023_PE</t>
  </si>
  <si>
    <t>RODAPÉ CERÂMICO DE 7CM DE ALTURA COM PLACAS TIPO ESMALTADA DE DIMENSÕES 45X45CM. AF_02/2023</t>
  </si>
  <si>
    <t>REGULARIZAÇÃO DE SUPERFÍCIES COM MOTONIVELADORA. AF_09/2024</t>
  </si>
  <si>
    <t>EXECUÇÃO E COMPACTAÇÃO DE CORPO DE ATERRO DE ATERRO (95% DE ENERGIA DO PROCTOR NORMAL) COM SOLO PREDOMINANTEMENTE ARGILOSO ESPESSURA 15 CM - EXCLUSIVE MATERIAL, ESCAVAÇÃO, CARGA E TRANSPORTE. AF_09/2024</t>
  </si>
  <si>
    <t>LASTRO COM MATERIAL GRANULAR (PEDRA BRITADA N.2), APLICADO EM PISOS OU LAJES SOBRE SOLO, ESPESSURA DE *10 CM*. AF_01/2024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</si>
</sst>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&quot;R$&quot;#,##0.00;\-&quot;R$&quot;#,##0.00"/>
    <numFmt numFmtId="165" formatCode="_-&quot;R$&quot;* #,##0.00_-;\-&quot;R$&quot;* #,##0.00_-;_-&quot;R$&quot;* &quot;-&quot;??_-;_-@_-"/>
  </numFmts>
  <fonts count="25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2"/>
      <name val="Arial"/>
      <family val="1"/>
    </font>
    <font>
      <sz val="12"/>
      <name val="Arial"/>
      <family val="1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1"/>
    </font>
    <font>
      <b/>
      <sz val="12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1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i/>
      <sz val="9"/>
      <name val="Calibri"/>
      <family val="2"/>
      <scheme val="minor"/>
    </font>
    <font>
      <i/>
      <sz val="9"/>
      <name val="Calibri"/>
      <family val="2"/>
      <scheme val="minor"/>
    </font>
    <font>
      <b/>
      <sz val="11"/>
      <name val="Arial"/>
      <family val="2"/>
    </font>
    <font>
      <i/>
      <sz val="11"/>
      <name val="Arial"/>
      <family val="2"/>
    </font>
    <font>
      <sz val="8"/>
      <name val="Arial"/>
      <family val="1"/>
    </font>
  </fonts>
  <fills count="12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thin">
        <color rgb="FFCCCCCC"/>
      </left>
      <right/>
      <top style="thin">
        <color rgb="FFCCCCCC"/>
      </top>
      <bottom/>
      <diagonal/>
    </border>
    <border>
      <left/>
      <right/>
      <top style="thin">
        <color rgb="FFCCCCCC"/>
      </top>
      <bottom/>
      <diagonal/>
    </border>
    <border>
      <left style="thin">
        <color auto="1"/>
      </left>
      <right/>
      <top style="thin">
        <color indexed="64"/>
      </top>
      <bottom style="thin">
        <color theme="0" tint="-0.14996795556505021"/>
      </bottom>
      <diagonal/>
    </border>
    <border>
      <left/>
      <right style="thin">
        <color auto="1"/>
      </right>
      <top style="thin">
        <color indexed="64"/>
      </top>
      <bottom style="thin">
        <color theme="0" tint="-0.14996795556505021"/>
      </bottom>
      <diagonal/>
    </border>
  </borders>
  <cellStyleXfs count="7">
    <xf numFmtId="0" fontId="0" fillId="0" borderId="0"/>
    <xf numFmtId="9" fontId="13" fillId="0" borderId="0" applyFont="0" applyFill="0" applyBorder="0" applyAlignment="0" applyProtection="0"/>
    <xf numFmtId="0" fontId="11" fillId="0" borderId="0"/>
    <xf numFmtId="0" fontId="11" fillId="0" borderId="0"/>
    <xf numFmtId="9" fontId="11" fillId="0" borderId="0" applyFont="0" applyFill="0" applyBorder="0" applyAlignment="0" applyProtection="0"/>
    <xf numFmtId="0" fontId="11" fillId="0" borderId="0"/>
    <xf numFmtId="165" fontId="13" fillId="0" borderId="0" applyFont="0" applyFill="0" applyBorder="0" applyAlignment="0" applyProtection="0"/>
  </cellStyleXfs>
  <cellXfs count="201">
    <xf numFmtId="0" fontId="0" fillId="0" borderId="0" xfId="0"/>
    <xf numFmtId="0" fontId="0" fillId="0" borderId="0" xfId="0" applyAlignment="1">
      <alignment vertical="center"/>
    </xf>
    <xf numFmtId="2" fontId="12" fillId="0" borderId="1" xfId="0" applyNumberFormat="1" applyFont="1" applyBorder="1" applyAlignment="1">
      <alignment horizontal="left" vertical="center"/>
    </xf>
    <xf numFmtId="0" fontId="0" fillId="0" borderId="0" xfId="0" applyAlignment="1">
      <alignment vertical="center" wrapText="1"/>
    </xf>
    <xf numFmtId="0" fontId="11" fillId="0" borderId="0" xfId="0" applyFont="1" applyAlignment="1">
      <alignment horizontal="right" vertical="center"/>
    </xf>
    <xf numFmtId="0" fontId="15" fillId="0" borderId="0" xfId="2" applyFont="1" applyAlignment="1">
      <alignment vertical="center"/>
    </xf>
    <xf numFmtId="10" fontId="7" fillId="6" borderId="16" xfId="1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Alignment="1">
      <alignment horizontal="left" vertical="center" wrapText="1"/>
    </xf>
    <xf numFmtId="0" fontId="0" fillId="7" borderId="0" xfId="0" applyFill="1" applyAlignment="1">
      <alignment vertical="center"/>
    </xf>
    <xf numFmtId="0" fontId="4" fillId="9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0" fillId="0" borderId="0" xfId="0" applyAlignment="1" applyProtection="1">
      <alignment vertical="center"/>
      <protection locked="0"/>
    </xf>
    <xf numFmtId="0" fontId="11" fillId="0" borderId="0" xfId="0" applyFont="1" applyAlignment="1" applyProtection="1">
      <alignment horizontal="right" vertical="center"/>
      <protection locked="0"/>
    </xf>
    <xf numFmtId="10" fontId="12" fillId="0" borderId="1" xfId="1" applyNumberFormat="1" applyFont="1" applyBorder="1" applyAlignment="1" applyProtection="1">
      <alignment horizontal="right" vertical="center"/>
      <protection locked="0"/>
    </xf>
    <xf numFmtId="0" fontId="0" fillId="7" borderId="0" xfId="0" applyFill="1" applyAlignment="1" applyProtection="1">
      <alignment vertical="center"/>
      <protection locked="0"/>
    </xf>
    <xf numFmtId="10" fontId="11" fillId="7" borderId="1" xfId="1" applyNumberFormat="1" applyFont="1" applyFill="1" applyBorder="1" applyAlignment="1" applyProtection="1">
      <alignment horizontal="right" vertical="center"/>
      <protection locked="0"/>
    </xf>
    <xf numFmtId="10" fontId="11" fillId="0" borderId="1" xfId="1" applyNumberFormat="1" applyFont="1" applyBorder="1" applyAlignment="1" applyProtection="1">
      <alignment horizontal="right" vertical="center"/>
      <protection locked="0"/>
    </xf>
    <xf numFmtId="10" fontId="12" fillId="7" borderId="1" xfId="1" applyNumberFormat="1" applyFont="1" applyFill="1" applyBorder="1" applyAlignment="1" applyProtection="1">
      <alignment horizontal="right" vertical="center"/>
      <protection locked="0"/>
    </xf>
    <xf numFmtId="4" fontId="17" fillId="6" borderId="1" xfId="2" applyNumberFormat="1" applyFont="1" applyFill="1" applyBorder="1" applyAlignment="1" applyProtection="1">
      <alignment horizontal="center" vertical="center"/>
      <protection locked="0"/>
    </xf>
    <xf numFmtId="4" fontId="17" fillId="6" borderId="14" xfId="2" applyNumberFormat="1" applyFont="1" applyFill="1" applyBorder="1" applyAlignment="1" applyProtection="1">
      <alignment horizontal="center" vertical="center"/>
      <protection locked="0"/>
    </xf>
    <xf numFmtId="0" fontId="6" fillId="4" borderId="0" xfId="0" applyFont="1" applyFill="1" applyAlignment="1" applyProtection="1">
      <alignment vertical="center" wrapText="1"/>
      <protection locked="0"/>
    </xf>
    <xf numFmtId="0" fontId="15" fillId="0" borderId="0" xfId="2" applyFont="1" applyAlignment="1" applyProtection="1">
      <alignment vertical="center"/>
      <protection locked="0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right" vertical="center" wrapText="1"/>
    </xf>
    <xf numFmtId="4" fontId="5" fillId="3" borderId="1" xfId="0" applyNumberFormat="1" applyFont="1" applyFill="1" applyBorder="1" applyAlignment="1">
      <alignment horizontal="right" vertical="center" wrapText="1"/>
    </xf>
    <xf numFmtId="0" fontId="7" fillId="7" borderId="1" xfId="0" applyFont="1" applyFill="1" applyBorder="1" applyAlignment="1">
      <alignment horizontal="left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right" vertical="center" wrapText="1"/>
    </xf>
    <xf numFmtId="4" fontId="7" fillId="6" borderId="1" xfId="0" applyNumberFormat="1" applyFont="1" applyFill="1" applyBorder="1" applyAlignment="1" applyProtection="1">
      <alignment horizontal="right" vertical="center" wrapText="1"/>
      <protection locked="0"/>
    </xf>
    <xf numFmtId="4" fontId="7" fillId="7" borderId="1" xfId="0" applyNumberFormat="1" applyFont="1" applyFill="1" applyBorder="1" applyAlignment="1">
      <alignment horizontal="right" vertical="center" wrapText="1"/>
    </xf>
    <xf numFmtId="0" fontId="5" fillId="3" borderId="1" xfId="0" applyFont="1" applyFill="1" applyBorder="1" applyAlignment="1" applyProtection="1">
      <alignment horizontal="left" vertical="center" wrapText="1"/>
      <protection locked="0"/>
    </xf>
    <xf numFmtId="0" fontId="6" fillId="5" borderId="0" xfId="0" applyFont="1" applyFill="1" applyAlignment="1">
      <alignment horizontal="right" vertical="center" wrapText="1"/>
    </xf>
    <xf numFmtId="4" fontId="6" fillId="5" borderId="0" xfId="0" applyNumberFormat="1" applyFont="1" applyFill="1" applyAlignment="1">
      <alignment horizontal="right" vertical="center" wrapText="1"/>
    </xf>
    <xf numFmtId="0" fontId="8" fillId="5" borderId="0" xfId="0" applyFont="1" applyFill="1" applyAlignment="1">
      <alignment horizontal="center" vertical="center" wrapText="1"/>
    </xf>
    <xf numFmtId="4" fontId="8" fillId="5" borderId="8" xfId="0" applyNumberFormat="1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 wrapText="1"/>
    </xf>
    <xf numFmtId="2" fontId="7" fillId="7" borderId="1" xfId="0" applyNumberFormat="1" applyFont="1" applyFill="1" applyBorder="1" applyAlignment="1">
      <alignment horizontal="right" vertical="center" wrapText="1"/>
    </xf>
    <xf numFmtId="2" fontId="5" fillId="3" borderId="1" xfId="0" applyNumberFormat="1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0" fillId="6" borderId="9" xfId="0" applyFill="1" applyBorder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vertical="center" wrapText="1"/>
      <protection locked="0"/>
    </xf>
    <xf numFmtId="10" fontId="6" fillId="5" borderId="0" xfId="0" applyNumberFormat="1" applyFont="1" applyFill="1" applyAlignment="1" applyProtection="1">
      <alignment horizontal="left" vertical="top" wrapText="1"/>
    </xf>
    <xf numFmtId="0" fontId="1" fillId="4" borderId="0" xfId="0" applyFont="1" applyFill="1" applyAlignment="1" applyProtection="1">
      <alignment vertical="top" wrapText="1"/>
    </xf>
    <xf numFmtId="0" fontId="6" fillId="5" borderId="0" xfId="0" applyFont="1" applyFill="1" applyAlignment="1" applyProtection="1">
      <alignment horizontal="left" vertical="top" wrapText="1"/>
    </xf>
    <xf numFmtId="0" fontId="0" fillId="0" borderId="0" xfId="0" applyAlignment="1" applyProtection="1">
      <alignment vertical="center" wrapText="1"/>
    </xf>
    <xf numFmtId="0" fontId="0" fillId="0" borderId="0" xfId="0" applyProtection="1"/>
    <xf numFmtId="0" fontId="1" fillId="5" borderId="0" xfId="0" applyFont="1" applyFill="1" applyAlignment="1" applyProtection="1">
      <alignment horizontal="left" vertical="top" wrapText="1"/>
    </xf>
    <xf numFmtId="0" fontId="1" fillId="2" borderId="0" xfId="0" applyFont="1" applyFill="1" applyAlignment="1" applyProtection="1">
      <alignment vertical="center" wrapText="1"/>
    </xf>
    <xf numFmtId="2" fontId="12" fillId="0" borderId="1" xfId="0" applyNumberFormat="1" applyFont="1" applyBorder="1" applyAlignment="1" applyProtection="1">
      <alignment horizontal="left" vertical="center"/>
    </xf>
    <xf numFmtId="0" fontId="1" fillId="5" borderId="11" xfId="0" applyFont="1" applyFill="1" applyBorder="1" applyAlignment="1" applyProtection="1">
      <alignment vertical="center" wrapText="1"/>
    </xf>
    <xf numFmtId="0" fontId="1" fillId="5" borderId="0" xfId="0" applyFont="1" applyFill="1" applyAlignment="1" applyProtection="1">
      <alignment vertical="center" wrapText="1"/>
    </xf>
    <xf numFmtId="0" fontId="1" fillId="11" borderId="15" xfId="0" applyFont="1" applyFill="1" applyBorder="1" applyAlignment="1" applyProtection="1">
      <alignment horizontal="center" vertical="center" wrapText="1"/>
    </xf>
    <xf numFmtId="0" fontId="1" fillId="7" borderId="11" xfId="0" applyFont="1" applyFill="1" applyBorder="1" applyAlignment="1" applyProtection="1">
      <alignment vertical="center" wrapText="1"/>
    </xf>
    <xf numFmtId="0" fontId="1" fillId="7" borderId="0" xfId="0" applyFont="1" applyFill="1" applyAlignment="1" applyProtection="1">
      <alignment vertical="center" wrapText="1"/>
    </xf>
    <xf numFmtId="0" fontId="0" fillId="0" borderId="0" xfId="0" applyAlignment="1" applyProtection="1">
      <alignment vertical="center"/>
    </xf>
    <xf numFmtId="0" fontId="1" fillId="11" borderId="4" xfId="0" applyFont="1" applyFill="1" applyBorder="1" applyAlignment="1" applyProtection="1">
      <alignment horizontal="right" vertical="center" wrapText="1"/>
    </xf>
    <xf numFmtId="0" fontId="1" fillId="11" borderId="13" xfId="0" applyFont="1" applyFill="1" applyBorder="1" applyAlignment="1" applyProtection="1">
      <alignment horizontal="right" vertical="center" wrapText="1"/>
    </xf>
    <xf numFmtId="0" fontId="1" fillId="11" borderId="7" xfId="0" applyFont="1" applyFill="1" applyBorder="1" applyAlignment="1" applyProtection="1">
      <alignment horizontal="right" vertical="center" wrapText="1"/>
    </xf>
    <xf numFmtId="0" fontId="1" fillId="11" borderId="15" xfId="0" applyFont="1" applyFill="1" applyBorder="1" applyAlignment="1" applyProtection="1">
      <alignment horizontal="right" vertical="center" wrapText="1"/>
    </xf>
    <xf numFmtId="10" fontId="7" fillId="0" borderId="16" xfId="1" applyNumberFormat="1" applyFont="1" applyFill="1" applyBorder="1" applyAlignment="1" applyProtection="1">
      <alignment horizontal="right" vertical="center" wrapText="1"/>
    </xf>
    <xf numFmtId="4" fontId="5" fillId="0" borderId="11" xfId="0" applyNumberFormat="1" applyFont="1" applyBorder="1" applyAlignment="1" applyProtection="1">
      <alignment vertical="center" wrapText="1"/>
    </xf>
    <xf numFmtId="43" fontId="7" fillId="0" borderId="17" xfId="1" applyNumberFormat="1" applyFont="1" applyFill="1" applyBorder="1" applyAlignment="1" applyProtection="1">
      <alignment horizontal="right" vertical="center" wrapText="1"/>
    </xf>
    <xf numFmtId="0" fontId="6" fillId="8" borderId="18" xfId="0" applyFont="1" applyFill="1" applyBorder="1" applyAlignment="1" applyProtection="1">
      <alignment horizontal="right" vertical="center" wrapText="1"/>
    </xf>
    <xf numFmtId="10" fontId="6" fillId="8" borderId="18" xfId="0" applyNumberFormat="1" applyFont="1" applyFill="1" applyBorder="1" applyAlignment="1" applyProtection="1">
      <alignment horizontal="right" vertical="center" wrapText="1"/>
    </xf>
    <xf numFmtId="0" fontId="6" fillId="8" borderId="19" xfId="0" applyFont="1" applyFill="1" applyBorder="1" applyAlignment="1" applyProtection="1">
      <alignment horizontal="right" vertical="center" wrapText="1"/>
    </xf>
    <xf numFmtId="10" fontId="6" fillId="8" borderId="19" xfId="0" applyNumberFormat="1" applyFont="1" applyFill="1" applyBorder="1" applyAlignment="1" applyProtection="1">
      <alignment horizontal="right" vertical="center" wrapText="1"/>
    </xf>
    <xf numFmtId="4" fontId="6" fillId="7" borderId="16" xfId="0" applyNumberFormat="1" applyFont="1" applyFill="1" applyBorder="1" applyAlignment="1" applyProtection="1">
      <alignment horizontal="right" vertical="center" wrapText="1"/>
    </xf>
    <xf numFmtId="43" fontId="0" fillId="0" borderId="0" xfId="0" applyNumberFormat="1" applyProtection="1"/>
    <xf numFmtId="0" fontId="6" fillId="7" borderId="17" xfId="0" applyFont="1" applyFill="1" applyBorder="1" applyAlignment="1" applyProtection="1">
      <alignment horizontal="right" vertical="center" wrapText="1"/>
    </xf>
    <xf numFmtId="4" fontId="6" fillId="7" borderId="17" xfId="0" applyNumberFormat="1" applyFont="1" applyFill="1" applyBorder="1" applyAlignment="1" applyProtection="1">
      <alignment horizontal="right" vertical="center" wrapText="1"/>
    </xf>
    <xf numFmtId="4" fontId="6" fillId="8" borderId="16" xfId="0" applyNumberFormat="1" applyFont="1" applyFill="1" applyBorder="1" applyAlignment="1" applyProtection="1">
      <alignment horizontal="right" vertical="center" wrapText="1"/>
    </xf>
    <xf numFmtId="10" fontId="6" fillId="8" borderId="16" xfId="0" applyNumberFormat="1" applyFont="1" applyFill="1" applyBorder="1" applyAlignment="1" applyProtection="1">
      <alignment horizontal="right" vertical="center" wrapText="1"/>
    </xf>
    <xf numFmtId="0" fontId="6" fillId="8" borderId="17" xfId="0" applyFont="1" applyFill="1" applyBorder="1" applyAlignment="1" applyProtection="1">
      <alignment horizontal="right" vertical="center" wrapText="1"/>
    </xf>
    <xf numFmtId="10" fontId="6" fillId="8" borderId="17" xfId="0" applyNumberFormat="1" applyFont="1" applyFill="1" applyBorder="1" applyAlignment="1" applyProtection="1">
      <alignment horizontal="right" vertical="center" wrapText="1"/>
    </xf>
    <xf numFmtId="0" fontId="1" fillId="7" borderId="5" xfId="0" applyFont="1" applyFill="1" applyBorder="1" applyAlignment="1" applyProtection="1">
      <alignment vertical="center" wrapText="1"/>
    </xf>
    <xf numFmtId="0" fontId="1" fillId="7" borderId="6" xfId="0" applyFont="1" applyFill="1" applyBorder="1" applyAlignment="1" applyProtection="1">
      <alignment vertical="center" wrapText="1"/>
    </xf>
    <xf numFmtId="0" fontId="6" fillId="5" borderId="0" xfId="0" applyFont="1" applyFill="1" applyAlignment="1" applyProtection="1">
      <alignment horizontal="center" vertical="top" wrapText="1"/>
    </xf>
    <xf numFmtId="0" fontId="15" fillId="0" borderId="0" xfId="2" applyFont="1" applyAlignment="1" applyProtection="1">
      <alignment vertical="center"/>
    </xf>
    <xf numFmtId="0" fontId="14" fillId="0" borderId="0" xfId="2" quotePrefix="1" applyFont="1" applyAlignment="1" applyProtection="1">
      <alignment vertical="center" wrapText="1"/>
    </xf>
    <xf numFmtId="0" fontId="18" fillId="0" borderId="0" xfId="3" quotePrefix="1" applyFont="1" applyAlignment="1" applyProtection="1">
      <alignment horizontal="right"/>
    </xf>
    <xf numFmtId="0" fontId="18" fillId="0" borderId="0" xfId="3" quotePrefix="1" applyFont="1" applyAlignment="1" applyProtection="1">
      <alignment horizontal="left"/>
    </xf>
    <xf numFmtId="0" fontId="15" fillId="0" borderId="0" xfId="2" applyFont="1" applyAlignment="1" applyProtection="1">
      <alignment vertical="center" wrapText="1"/>
    </xf>
    <xf numFmtId="0" fontId="16" fillId="0" borderId="0" xfId="2" applyFont="1" applyAlignment="1" applyProtection="1">
      <alignment vertical="center"/>
    </xf>
    <xf numFmtId="4" fontId="15" fillId="0" borderId="0" xfId="2" applyNumberFormat="1" applyFont="1" applyAlignment="1" applyProtection="1">
      <alignment vertical="center" wrapText="1"/>
    </xf>
    <xf numFmtId="0" fontId="17" fillId="0" borderId="0" xfId="2" quotePrefix="1" applyFont="1" applyAlignment="1" applyProtection="1">
      <alignment horizontal="left" vertical="center" wrapText="1"/>
    </xf>
    <xf numFmtId="0" fontId="18" fillId="0" borderId="0" xfId="3" applyFont="1" applyAlignment="1" applyProtection="1">
      <alignment horizontal="right" vertical="center"/>
    </xf>
    <xf numFmtId="0" fontId="18" fillId="0" borderId="0" xfId="3" quotePrefix="1" applyFont="1" applyAlignment="1" applyProtection="1">
      <alignment horizontal="left" vertical="center"/>
    </xf>
    <xf numFmtId="0" fontId="16" fillId="0" borderId="0" xfId="2" applyFont="1" applyAlignment="1" applyProtection="1">
      <alignment vertical="center" wrapText="1"/>
    </xf>
    <xf numFmtId="0" fontId="18" fillId="0" borderId="0" xfId="3" quotePrefix="1" applyFont="1" applyAlignment="1" applyProtection="1">
      <alignment horizontal="right" vertical="center"/>
    </xf>
    <xf numFmtId="0" fontId="22" fillId="9" borderId="1" xfId="2" applyFont="1" applyFill="1" applyBorder="1" applyAlignment="1" applyProtection="1">
      <alignment horizontal="center" vertical="center"/>
    </xf>
    <xf numFmtId="0" fontId="22" fillId="9" borderId="1" xfId="2" quotePrefix="1" applyFont="1" applyFill="1" applyBorder="1" applyAlignment="1" applyProtection="1">
      <alignment horizontal="center" vertical="center"/>
    </xf>
    <xf numFmtId="0" fontId="22" fillId="0" borderId="11" xfId="2" applyFont="1" applyBorder="1" applyAlignment="1" applyProtection="1">
      <alignment vertical="center"/>
    </xf>
    <xf numFmtId="0" fontId="22" fillId="0" borderId="0" xfId="2" applyFont="1" applyAlignment="1" applyProtection="1">
      <alignment vertical="center"/>
    </xf>
    <xf numFmtId="0" fontId="17" fillId="0" borderId="0" xfId="2" applyFont="1" applyAlignment="1" applyProtection="1">
      <alignment vertical="center"/>
    </xf>
    <xf numFmtId="0" fontId="17" fillId="0" borderId="10" xfId="2" applyFont="1" applyBorder="1" applyAlignment="1" applyProtection="1">
      <alignment vertical="center"/>
    </xf>
    <xf numFmtId="0" fontId="22" fillId="0" borderId="1" xfId="2" applyFont="1" applyBorder="1" applyAlignment="1" applyProtection="1">
      <alignment horizontal="center" vertical="center"/>
    </xf>
    <xf numFmtId="4" fontId="22" fillId="0" borderId="1" xfId="2" applyNumberFormat="1" applyFont="1" applyBorder="1" applyAlignment="1" applyProtection="1">
      <alignment horizontal="center" vertical="center"/>
    </xf>
    <xf numFmtId="0" fontId="22" fillId="0" borderId="13" xfId="2" applyFont="1" applyBorder="1" applyAlignment="1" applyProtection="1">
      <alignment horizontal="center" vertical="center"/>
    </xf>
    <xf numFmtId="0" fontId="22" fillId="0" borderId="3" xfId="2" applyFont="1" applyBorder="1" applyAlignment="1" applyProtection="1">
      <alignment horizontal="left" vertical="center"/>
    </xf>
    <xf numFmtId="4" fontId="22" fillId="0" borderId="13" xfId="2" applyNumberFormat="1" applyFont="1" applyBorder="1" applyAlignment="1" applyProtection="1">
      <alignment horizontal="center" vertical="center"/>
    </xf>
    <xf numFmtId="4" fontId="17" fillId="0" borderId="13" xfId="2" applyNumberFormat="1" applyFont="1" applyBorder="1" applyAlignment="1" applyProtection="1">
      <alignment horizontal="center" vertical="center"/>
    </xf>
    <xf numFmtId="0" fontId="22" fillId="0" borderId="12" xfId="2" applyFont="1" applyBorder="1" applyAlignment="1" applyProtection="1">
      <alignment vertical="center"/>
    </xf>
    <xf numFmtId="0" fontId="17" fillId="0" borderId="12" xfId="2" applyFont="1" applyBorder="1" applyAlignment="1" applyProtection="1">
      <alignment vertical="center"/>
    </xf>
    <xf numFmtId="0" fontId="20" fillId="0" borderId="0" xfId="2" applyFont="1" applyAlignment="1" applyProtection="1">
      <alignment vertical="center"/>
    </xf>
    <xf numFmtId="10" fontId="20" fillId="0" borderId="0" xfId="4" applyNumberFormat="1" applyFont="1" applyFill="1" applyBorder="1" applyAlignment="1" applyProtection="1">
      <alignment horizontal="right" vertical="center"/>
    </xf>
    <xf numFmtId="0" fontId="22" fillId="0" borderId="14" xfId="2" applyFont="1" applyBorder="1" applyAlignment="1" applyProtection="1">
      <alignment horizontal="center" vertical="center"/>
    </xf>
    <xf numFmtId="4" fontId="22" fillId="0" borderId="14" xfId="2" applyNumberFormat="1" applyFont="1" applyBorder="1" applyAlignment="1" applyProtection="1">
      <alignment horizontal="center" vertical="center"/>
    </xf>
    <xf numFmtId="4" fontId="17" fillId="0" borderId="14" xfId="2" applyNumberFormat="1" applyFont="1" applyBorder="1" applyAlignment="1" applyProtection="1">
      <alignment horizontal="center" vertical="center"/>
    </xf>
    <xf numFmtId="0" fontId="17" fillId="0" borderId="1" xfId="2" applyFont="1" applyBorder="1" applyAlignment="1" applyProtection="1">
      <alignment vertical="center"/>
    </xf>
    <xf numFmtId="4" fontId="17" fillId="0" borderId="1" xfId="2" applyNumberFormat="1" applyFont="1" applyBorder="1" applyAlignment="1" applyProtection="1">
      <alignment vertical="center"/>
    </xf>
    <xf numFmtId="0" fontId="22" fillId="0" borderId="3" xfId="2" applyFont="1" applyBorder="1" applyAlignment="1" applyProtection="1">
      <alignment vertical="center"/>
    </xf>
    <xf numFmtId="0" fontId="17" fillId="0" borderId="3" xfId="2" applyFont="1" applyBorder="1" applyAlignment="1" applyProtection="1">
      <alignment vertical="center"/>
    </xf>
    <xf numFmtId="4" fontId="17" fillId="7" borderId="14" xfId="2" applyNumberFormat="1" applyFont="1" applyFill="1" applyBorder="1" applyAlignment="1" applyProtection="1">
      <alignment horizontal="center" vertical="center"/>
    </xf>
    <xf numFmtId="0" fontId="11" fillId="0" borderId="0" xfId="5" applyProtection="1"/>
    <xf numFmtId="0" fontId="12" fillId="0" borderId="0" xfId="5" applyFont="1" applyProtection="1"/>
    <xf numFmtId="0" fontId="17" fillId="0" borderId="11" xfId="2" applyFont="1" applyBorder="1" applyAlignment="1" applyProtection="1">
      <alignment vertical="center"/>
    </xf>
    <xf numFmtId="4" fontId="11" fillId="0" borderId="0" xfId="2" applyNumberFormat="1" applyProtection="1"/>
    <xf numFmtId="0" fontId="17" fillId="0" borderId="5" xfId="2" applyFont="1" applyBorder="1" applyAlignment="1" applyProtection="1">
      <alignment vertical="center"/>
    </xf>
    <xf numFmtId="0" fontId="17" fillId="0" borderId="6" xfId="2" applyFont="1" applyBorder="1" applyAlignment="1" applyProtection="1">
      <alignment vertical="center"/>
    </xf>
    <xf numFmtId="4" fontId="17" fillId="0" borderId="15" xfId="2" applyNumberFormat="1" applyFont="1" applyBorder="1" applyAlignment="1" applyProtection="1">
      <alignment horizontal="center" vertical="center"/>
    </xf>
    <xf numFmtId="0" fontId="17" fillId="0" borderId="13" xfId="2" applyFont="1" applyBorder="1" applyAlignment="1" applyProtection="1">
      <alignment vertical="center"/>
    </xf>
    <xf numFmtId="4" fontId="17" fillId="0" borderId="4" xfId="2" applyNumberFormat="1" applyFont="1" applyBorder="1" applyAlignment="1" applyProtection="1">
      <alignment vertical="center"/>
    </xf>
    <xf numFmtId="10" fontId="11" fillId="0" borderId="0" xfId="5" applyNumberFormat="1" applyProtection="1"/>
    <xf numFmtId="0" fontId="17" fillId="0" borderId="14" xfId="2" applyFont="1" applyBorder="1" applyAlignment="1" applyProtection="1">
      <alignment vertical="center"/>
    </xf>
    <xf numFmtId="0" fontId="17" fillId="0" borderId="6" xfId="2" applyFont="1" applyBorder="1" applyAlignment="1" applyProtection="1">
      <alignment horizontal="center" vertical="center"/>
    </xf>
    <xf numFmtId="0" fontId="17" fillId="0" borderId="15" xfId="2" applyFont="1" applyBorder="1" applyAlignment="1" applyProtection="1">
      <alignment vertical="center"/>
    </xf>
    <xf numFmtId="0" fontId="17" fillId="0" borderId="7" xfId="2" applyFont="1" applyBorder="1" applyAlignment="1" applyProtection="1">
      <alignment vertical="center"/>
    </xf>
    <xf numFmtId="0" fontId="21" fillId="0" borderId="0" xfId="2" applyFont="1" applyAlignment="1" applyProtection="1">
      <alignment vertical="center"/>
    </xf>
    <xf numFmtId="10" fontId="21" fillId="0" borderId="0" xfId="4" applyNumberFormat="1" applyFont="1" applyFill="1" applyBorder="1" applyAlignment="1" applyProtection="1">
      <alignment horizontal="right" vertical="center"/>
    </xf>
    <xf numFmtId="0" fontId="17" fillId="0" borderId="0" xfId="2" applyFont="1" applyAlignment="1" applyProtection="1">
      <alignment horizontal="center" vertical="center" wrapText="1"/>
    </xf>
    <xf numFmtId="0" fontId="17" fillId="0" borderId="0" xfId="2" applyFont="1" applyAlignment="1" applyProtection="1">
      <alignment horizontal="center" vertical="center"/>
    </xf>
    <xf numFmtId="10" fontId="20" fillId="0" borderId="0" xfId="4" applyNumberFormat="1" applyFont="1" applyFill="1" applyBorder="1" applyAlignment="1" applyProtection="1">
      <alignment horizontal="right" vertical="center"/>
      <protection locked="0"/>
    </xf>
    <xf numFmtId="0" fontId="2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11" fillId="6" borderId="2" xfId="0" applyFont="1" applyFill="1" applyBorder="1" applyAlignment="1" applyProtection="1">
      <alignment horizontal="left" vertical="center" wrapText="1"/>
      <protection locked="0"/>
    </xf>
    <xf numFmtId="0" fontId="11" fillId="6" borderId="4" xfId="0" applyFont="1" applyFill="1" applyBorder="1" applyAlignment="1" applyProtection="1">
      <alignment horizontal="left" vertical="center"/>
      <protection locked="0"/>
    </xf>
    <xf numFmtId="0" fontId="11" fillId="6" borderId="11" xfId="0" applyFont="1" applyFill="1" applyBorder="1" applyAlignment="1" applyProtection="1">
      <alignment horizontal="left" vertical="center"/>
      <protection locked="0"/>
    </xf>
    <xf numFmtId="0" fontId="11" fillId="6" borderId="10" xfId="0" applyFont="1" applyFill="1" applyBorder="1" applyAlignment="1" applyProtection="1">
      <alignment horizontal="left" vertical="center"/>
      <protection locked="0"/>
    </xf>
    <xf numFmtId="0" fontId="11" fillId="6" borderId="5" xfId="0" applyFont="1" applyFill="1" applyBorder="1" applyAlignment="1" applyProtection="1">
      <alignment horizontal="left" vertical="center"/>
      <protection locked="0"/>
    </xf>
    <xf numFmtId="0" fontId="11" fillId="6" borderId="7" xfId="0" applyFont="1" applyFill="1" applyBorder="1" applyAlignment="1" applyProtection="1">
      <alignment horizontal="left" vertical="center"/>
      <protection locked="0"/>
    </xf>
    <xf numFmtId="0" fontId="11" fillId="6" borderId="0" xfId="0" applyFont="1" applyFill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 wrapText="1"/>
    </xf>
    <xf numFmtId="10" fontId="6" fillId="6" borderId="13" xfId="0" applyNumberFormat="1" applyFont="1" applyFill="1" applyBorder="1" applyAlignment="1" applyProtection="1">
      <alignment horizontal="center" vertical="center" wrapText="1"/>
      <protection locked="0"/>
    </xf>
    <xf numFmtId="10" fontId="6" fillId="6" borderId="15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13" xfId="0" applyFont="1" applyFill="1" applyBorder="1" applyAlignment="1" applyProtection="1">
      <alignment horizontal="left" vertical="center" wrapText="1"/>
      <protection locked="0"/>
    </xf>
    <xf numFmtId="0" fontId="6" fillId="4" borderId="15" xfId="0" applyFont="1" applyFill="1" applyBorder="1" applyAlignment="1" applyProtection="1">
      <alignment horizontal="left" vertical="center" wrapText="1"/>
      <protection locked="0"/>
    </xf>
    <xf numFmtId="0" fontId="9" fillId="10" borderId="20" xfId="0" applyFont="1" applyFill="1" applyBorder="1" applyAlignment="1">
      <alignment horizontal="center" vertical="center" wrapText="1"/>
    </xf>
    <xf numFmtId="0" fontId="10" fillId="10" borderId="21" xfId="0" applyFont="1" applyFill="1" applyBorder="1" applyAlignment="1">
      <alignment vertical="center"/>
    </xf>
    <xf numFmtId="0" fontId="2" fillId="9" borderId="1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left" vertical="center" wrapText="1"/>
    </xf>
    <xf numFmtId="0" fontId="4" fillId="9" borderId="1" xfId="0" applyFont="1" applyFill="1" applyBorder="1" applyAlignment="1">
      <alignment horizontal="right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  <protection locked="0"/>
    </xf>
    <xf numFmtId="164" fontId="0" fillId="0" borderId="0" xfId="6" applyNumberFormat="1" applyFont="1" applyAlignment="1" applyProtection="1">
      <alignment horizontal="left" vertical="center"/>
    </xf>
    <xf numFmtId="164" fontId="22" fillId="0" borderId="0" xfId="6" applyNumberFormat="1" applyFont="1" applyAlignment="1" applyProtection="1">
      <alignment horizontal="left" vertical="center"/>
    </xf>
    <xf numFmtId="0" fontId="1" fillId="5" borderId="0" xfId="0" applyFont="1" applyFill="1" applyAlignment="1" applyProtection="1">
      <alignment horizontal="left" vertical="top" wrapText="1"/>
    </xf>
    <xf numFmtId="10" fontId="6" fillId="5" borderId="0" xfId="0" applyNumberFormat="1" applyFont="1" applyFill="1" applyAlignment="1" applyProtection="1">
      <alignment horizontal="left" vertical="top" wrapText="1"/>
    </xf>
    <xf numFmtId="0" fontId="6" fillId="5" borderId="0" xfId="0" applyFont="1" applyFill="1" applyAlignment="1" applyProtection="1">
      <alignment horizontal="left" vertical="top" wrapText="1"/>
    </xf>
    <xf numFmtId="49" fontId="0" fillId="6" borderId="8" xfId="0" applyNumberFormat="1" applyFill="1" applyBorder="1" applyAlignment="1" applyProtection="1">
      <alignment horizontal="left" vertical="top" wrapText="1"/>
      <protection locked="0"/>
    </xf>
    <xf numFmtId="49" fontId="0" fillId="6" borderId="9" xfId="0" applyNumberFormat="1" applyFill="1" applyBorder="1" applyAlignment="1" applyProtection="1">
      <alignment horizontal="left" vertical="top" wrapText="1"/>
      <protection locked="0"/>
    </xf>
    <xf numFmtId="0" fontId="1" fillId="4" borderId="13" xfId="0" applyFont="1" applyFill="1" applyBorder="1" applyAlignment="1" applyProtection="1">
      <alignment horizontal="left" vertical="top" wrapText="1"/>
    </xf>
    <xf numFmtId="0" fontId="1" fillId="4" borderId="15" xfId="0" applyFont="1" applyFill="1" applyBorder="1" applyAlignment="1" applyProtection="1">
      <alignment horizontal="left" vertical="top" wrapText="1"/>
    </xf>
    <xf numFmtId="10" fontId="17" fillId="6" borderId="1" xfId="0" applyNumberFormat="1" applyFont="1" applyFill="1" applyBorder="1" applyAlignment="1" applyProtection="1">
      <alignment horizontal="left" vertical="top" wrapText="1"/>
      <protection locked="0"/>
    </xf>
    <xf numFmtId="0" fontId="17" fillId="6" borderId="1" xfId="0" applyFont="1" applyFill="1" applyBorder="1" applyAlignment="1" applyProtection="1">
      <alignment horizontal="left" vertical="top" wrapText="1"/>
      <protection locked="0"/>
    </xf>
    <xf numFmtId="0" fontId="0" fillId="6" borderId="8" xfId="0" applyFill="1" applyBorder="1" applyAlignment="1" applyProtection="1">
      <alignment horizontal="center" vertical="top" wrapText="1"/>
      <protection locked="0"/>
    </xf>
    <xf numFmtId="0" fontId="0" fillId="6" borderId="9" xfId="0" applyFill="1" applyBorder="1" applyAlignment="1" applyProtection="1">
      <alignment horizontal="center" vertical="top" wrapText="1"/>
      <protection locked="0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1" fillId="5" borderId="8" xfId="0" applyFont="1" applyFill="1" applyBorder="1" applyAlignment="1" applyProtection="1">
      <alignment horizontal="center" vertical="center" wrapText="1"/>
    </xf>
    <xf numFmtId="0" fontId="1" fillId="5" borderId="12" xfId="0" applyFont="1" applyFill="1" applyBorder="1" applyAlignment="1" applyProtection="1">
      <alignment horizontal="center" vertical="center" wrapText="1"/>
    </xf>
    <xf numFmtId="0" fontId="1" fillId="5" borderId="9" xfId="0" applyFont="1" applyFill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left" vertical="center" wrapText="1"/>
    </xf>
    <xf numFmtId="0" fontId="17" fillId="0" borderId="0" xfId="2" applyFont="1" applyAlignment="1" applyProtection="1">
      <alignment horizontal="center" vertical="center" wrapText="1"/>
    </xf>
    <xf numFmtId="0" fontId="1" fillId="11" borderId="14" xfId="0" applyFont="1" applyFill="1" applyBorder="1" applyAlignment="1" applyProtection="1">
      <alignment horizontal="center" vertical="center" wrapText="1"/>
    </xf>
    <xf numFmtId="0" fontId="1" fillId="11" borderId="15" xfId="0" applyFont="1" applyFill="1" applyBorder="1" applyAlignment="1" applyProtection="1">
      <alignment horizontal="center" vertical="center" wrapText="1"/>
    </xf>
    <xf numFmtId="0" fontId="0" fillId="6" borderId="8" xfId="0" applyFill="1" applyBorder="1" applyAlignment="1" applyProtection="1">
      <alignment horizontal="left" vertical="top" wrapText="1"/>
      <protection locked="0"/>
    </xf>
    <xf numFmtId="0" fontId="0" fillId="6" borderId="9" xfId="0" applyFill="1" applyBorder="1" applyAlignment="1" applyProtection="1">
      <alignment horizontal="left" vertical="top" wrapText="1"/>
      <protection locked="0"/>
    </xf>
    <xf numFmtId="0" fontId="6" fillId="7" borderId="17" xfId="0" applyFont="1" applyFill="1" applyBorder="1" applyAlignment="1" applyProtection="1">
      <alignment horizontal="right" vertical="center" wrapText="1"/>
    </xf>
    <xf numFmtId="0" fontId="17" fillId="5" borderId="0" xfId="0" applyFont="1" applyFill="1" applyAlignment="1" applyProtection="1">
      <alignment horizontal="left" vertical="top" wrapText="1"/>
    </xf>
    <xf numFmtId="0" fontId="6" fillId="8" borderId="17" xfId="0" applyFont="1" applyFill="1" applyBorder="1" applyAlignment="1" applyProtection="1">
      <alignment horizontal="right" vertical="center" wrapText="1"/>
    </xf>
    <xf numFmtId="0" fontId="6" fillId="8" borderId="16" xfId="0" applyFont="1" applyFill="1" applyBorder="1" applyAlignment="1" applyProtection="1">
      <alignment horizontal="right" vertical="center" wrapText="1"/>
    </xf>
    <xf numFmtId="0" fontId="6" fillId="7" borderId="16" xfId="0" applyFont="1" applyFill="1" applyBorder="1" applyAlignment="1" applyProtection="1">
      <alignment horizontal="right" vertical="center" wrapText="1"/>
    </xf>
    <xf numFmtId="0" fontId="6" fillId="8" borderId="19" xfId="0" applyFont="1" applyFill="1" applyBorder="1" applyAlignment="1" applyProtection="1">
      <alignment horizontal="right" vertical="center" wrapText="1"/>
    </xf>
    <xf numFmtId="0" fontId="6" fillId="8" borderId="22" xfId="0" applyFont="1" applyFill="1" applyBorder="1" applyAlignment="1" applyProtection="1">
      <alignment horizontal="right" vertical="center" wrapText="1"/>
    </xf>
    <xf numFmtId="0" fontId="6" fillId="8" borderId="23" xfId="0" applyFont="1" applyFill="1" applyBorder="1" applyAlignment="1" applyProtection="1">
      <alignment horizontal="right" vertical="center" wrapText="1"/>
    </xf>
    <xf numFmtId="0" fontId="17" fillId="0" borderId="0" xfId="2" applyFont="1" applyAlignment="1" applyProtection="1">
      <alignment horizontal="center" vertical="center"/>
    </xf>
    <xf numFmtId="0" fontId="11" fillId="0" borderId="0" xfId="2" quotePrefix="1" applyAlignment="1" applyProtection="1">
      <alignment horizontal="left" vertical="center" wrapText="1"/>
    </xf>
    <xf numFmtId="0" fontId="19" fillId="0" borderId="0" xfId="2" applyFont="1" applyAlignment="1" applyProtection="1">
      <alignment horizontal="center" vertical="center" wrapText="1"/>
    </xf>
    <xf numFmtId="0" fontId="12" fillId="0" borderId="0" xfId="2" applyFont="1" applyAlignment="1" applyProtection="1">
      <alignment horizontal="center" vertical="center" wrapText="1"/>
    </xf>
    <xf numFmtId="0" fontId="22" fillId="9" borderId="1" xfId="2" applyFont="1" applyFill="1" applyBorder="1" applyAlignment="1" applyProtection="1">
      <alignment horizontal="left" vertical="center"/>
    </xf>
    <xf numFmtId="0" fontId="22" fillId="0" borderId="12" xfId="2" applyFont="1" applyBorder="1" applyAlignment="1" applyProtection="1">
      <alignment horizontal="left" vertical="center"/>
    </xf>
    <xf numFmtId="2" fontId="22" fillId="0" borderId="13" xfId="2" applyNumberFormat="1" applyFont="1" applyBorder="1" applyAlignment="1" applyProtection="1">
      <alignment horizontal="center" vertical="center"/>
    </xf>
    <xf numFmtId="2" fontId="22" fillId="0" borderId="14" xfId="2" applyNumberFormat="1" applyFont="1" applyBorder="1" applyAlignment="1" applyProtection="1">
      <alignment horizontal="center" vertical="center"/>
    </xf>
    <xf numFmtId="2" fontId="22" fillId="0" borderId="15" xfId="2" applyNumberFormat="1" applyFont="1" applyBorder="1" applyAlignment="1" applyProtection="1">
      <alignment horizontal="center" vertical="center"/>
    </xf>
    <xf numFmtId="0" fontId="11" fillId="0" borderId="0" xfId="2" applyAlignment="1" applyProtection="1">
      <alignment horizontal="left" vertical="center" wrapText="1"/>
    </xf>
    <xf numFmtId="0" fontId="18" fillId="0" borderId="0" xfId="3" quotePrefix="1" applyFont="1" applyAlignment="1" applyProtection="1">
      <alignment horizontal="center" vertical="top" wrapText="1"/>
    </xf>
  </cellXfs>
  <cellStyles count="7">
    <cellStyle name="Moeda" xfId="6" builtinId="4"/>
    <cellStyle name="Normal" xfId="0" builtinId="0"/>
    <cellStyle name="Normal 2" xfId="2" xr:uid="{00000000-0005-0000-0000-000001000000}"/>
    <cellStyle name="Normal 3" xfId="3" xr:uid="{00000000-0005-0000-0000-000002000000}"/>
    <cellStyle name="Normal_NOVO_Orcamento Licitacao ITABERAÍ_ATUALIZADO Acordao TCU" xfId="5" xr:uid="{00000000-0005-0000-0000-000003000000}"/>
    <cellStyle name="Porcentagem" xfId="1" builtinId="5"/>
    <cellStyle name="Porcentagem 3" xfId="4" xr:uid="{00000000-0005-0000-0000-000005000000}"/>
  </cellStyles>
  <dxfs count="6"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67237</xdr:colOff>
      <xdr:row>0</xdr:row>
      <xdr:rowOff>89649</xdr:rowOff>
    </xdr:from>
    <xdr:to>
      <xdr:col>0</xdr:col>
      <xdr:colOff>762001</xdr:colOff>
      <xdr:row>4</xdr:row>
      <xdr:rowOff>38879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7E96E305-A524-4C95-89F6-23D79002B3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237" y="89649"/>
          <a:ext cx="694764" cy="680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74544</xdr:rowOff>
    </xdr:from>
    <xdr:to>
      <xdr:col>0</xdr:col>
      <xdr:colOff>770283</xdr:colOff>
      <xdr:row>1</xdr:row>
      <xdr:rowOff>59564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F7315979-FD9A-4143-8E53-03EC9F8387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4544"/>
          <a:ext cx="770283" cy="76358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0</xdr:col>
      <xdr:colOff>676275</xdr:colOff>
      <xdr:row>0</xdr:row>
      <xdr:rowOff>679450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B5975B2-4752-4835-93BE-435C10E840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8100"/>
          <a:ext cx="638175" cy="641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77"/>
  <sheetViews>
    <sheetView tabSelected="1" showOutlineSymbols="0" view="pageBreakPreview" zoomScale="70" zoomScaleNormal="100" zoomScaleSheetLayoutView="70" workbookViewId="0">
      <pane xSplit="10" ySplit="14" topLeftCell="K15" activePane="bottomRight" state="frozen"/>
      <selection pane="topRight" activeCell="K1" sqref="K1"/>
      <selection pane="bottomLeft" activeCell="A15" sqref="A15"/>
      <selection pane="bottomRight" activeCell="D133" sqref="A15:D133"/>
    </sheetView>
  </sheetViews>
  <sheetFormatPr defaultColWidth="9" defaultRowHeight="14.25" x14ac:dyDescent="0.2"/>
  <cols>
    <col min="1" max="1" width="11.875" style="1" customWidth="1"/>
    <col min="2" max="2" width="60" style="1" bestFit="1" customWidth="1"/>
    <col min="3" max="3" width="5" style="1" bestFit="1" customWidth="1"/>
    <col min="4" max="5" width="10" style="1" bestFit="1" customWidth="1"/>
    <col min="6" max="6" width="11.125" style="1" customWidth="1"/>
    <col min="7" max="7" width="10.875" style="1" customWidth="1"/>
    <col min="8" max="8" width="12.875" style="1" customWidth="1"/>
    <col min="9" max="10" width="12.375" style="1" customWidth="1"/>
    <col min="11" max="11" width="9" style="1"/>
    <col min="12" max="12" width="9" style="1" hidden="1" customWidth="1"/>
    <col min="13" max="13" width="9" style="4"/>
    <col min="14" max="16384" width="9" style="1"/>
  </cols>
  <sheetData>
    <row r="1" spans="1:21" ht="15" customHeight="1" x14ac:dyDescent="0.2">
      <c r="B1" s="3" t="s">
        <v>54</v>
      </c>
      <c r="C1" s="135" t="s">
        <v>60</v>
      </c>
      <c r="D1" s="135"/>
      <c r="F1" s="41" t="s">
        <v>0</v>
      </c>
      <c r="G1" s="41"/>
      <c r="H1" s="11"/>
      <c r="I1" s="11" t="s">
        <v>48</v>
      </c>
      <c r="J1" s="11"/>
      <c r="K1" s="11"/>
      <c r="L1" s="11"/>
      <c r="M1" s="12"/>
      <c r="N1" s="11"/>
      <c r="O1" s="11"/>
      <c r="P1" s="11"/>
      <c r="Q1" s="11"/>
      <c r="R1" s="11"/>
      <c r="S1" s="11"/>
      <c r="T1" s="11"/>
      <c r="U1" s="11"/>
    </row>
    <row r="2" spans="1:21" ht="15" customHeight="1" x14ac:dyDescent="0.2">
      <c r="B2" s="3" t="s">
        <v>45</v>
      </c>
      <c r="C2" s="146" t="s">
        <v>234</v>
      </c>
      <c r="D2" s="146"/>
      <c r="E2" s="146"/>
      <c r="F2" s="144" t="s">
        <v>235</v>
      </c>
      <c r="G2" s="144"/>
      <c r="H2" s="11"/>
      <c r="I2" s="136" t="s">
        <v>257</v>
      </c>
      <c r="J2" s="137"/>
      <c r="K2" s="11"/>
      <c r="L2" s="11"/>
      <c r="M2" s="12"/>
      <c r="N2" s="11"/>
      <c r="O2" s="11"/>
      <c r="P2" s="11"/>
      <c r="Q2" s="11"/>
      <c r="R2" s="11"/>
      <c r="S2" s="11"/>
      <c r="T2" s="11"/>
      <c r="U2" s="11"/>
    </row>
    <row r="3" spans="1:21" ht="14.25" customHeight="1" x14ac:dyDescent="0.2">
      <c r="B3" s="3" t="s">
        <v>46</v>
      </c>
      <c r="C3" s="147"/>
      <c r="D3" s="147"/>
      <c r="E3" s="147"/>
      <c r="F3" s="145"/>
      <c r="G3" s="145"/>
      <c r="H3" s="11"/>
      <c r="I3" s="138"/>
      <c r="J3" s="139"/>
      <c r="K3" s="11"/>
      <c r="L3" s="11"/>
      <c r="M3" s="12"/>
      <c r="N3" s="11"/>
      <c r="O3" s="11"/>
      <c r="P3" s="11"/>
      <c r="Q3" s="142"/>
      <c r="R3" s="142"/>
      <c r="S3" s="11"/>
      <c r="T3" s="11"/>
      <c r="U3" s="11"/>
    </row>
    <row r="4" spans="1:21" ht="14.25" customHeight="1" x14ac:dyDescent="0.2">
      <c r="B4" s="3" t="s">
        <v>47</v>
      </c>
      <c r="C4" s="20"/>
      <c r="D4" s="20"/>
      <c r="E4" s="20"/>
      <c r="F4" s="11"/>
      <c r="G4" s="11"/>
      <c r="H4" s="11"/>
      <c r="I4" s="140"/>
      <c r="J4" s="141"/>
      <c r="K4" s="11"/>
      <c r="L4" s="11"/>
      <c r="M4" s="12"/>
      <c r="N4" s="11"/>
      <c r="O4" s="11"/>
      <c r="P4" s="11"/>
      <c r="Q4" s="142"/>
      <c r="R4" s="142"/>
      <c r="S4" s="11"/>
      <c r="T4" s="11"/>
      <c r="U4" s="11"/>
    </row>
    <row r="5" spans="1:21" x14ac:dyDescent="0.2">
      <c r="B5" s="7"/>
      <c r="C5" s="20"/>
      <c r="D5" s="20"/>
      <c r="E5" s="20"/>
      <c r="F5" s="11"/>
      <c r="G5" s="11"/>
      <c r="H5" s="11"/>
      <c r="I5" s="11"/>
      <c r="J5" s="11"/>
      <c r="K5" s="11"/>
      <c r="L5" s="11"/>
      <c r="M5" s="12"/>
      <c r="N5" s="11"/>
      <c r="O5" s="11"/>
      <c r="P5" s="11"/>
      <c r="Q5" s="142"/>
      <c r="R5" s="142"/>
      <c r="S5" s="11"/>
      <c r="T5" s="11"/>
      <c r="U5" s="11"/>
    </row>
    <row r="6" spans="1:21" x14ac:dyDescent="0.2">
      <c r="A6" s="2" t="s">
        <v>49</v>
      </c>
      <c r="B6" s="40"/>
      <c r="C6" s="11"/>
      <c r="D6" s="11"/>
      <c r="E6" s="11"/>
      <c r="F6" s="11"/>
      <c r="G6" s="11"/>
      <c r="H6" s="11"/>
      <c r="I6" s="11"/>
      <c r="J6" s="11"/>
      <c r="K6" s="11"/>
      <c r="L6" s="11"/>
      <c r="M6" s="12"/>
      <c r="N6" s="11"/>
      <c r="O6" s="11"/>
      <c r="P6" s="11"/>
      <c r="Q6" s="11"/>
      <c r="R6" s="11"/>
      <c r="S6" s="11"/>
      <c r="T6" s="11"/>
      <c r="U6" s="11"/>
    </row>
    <row r="7" spans="1:21" x14ac:dyDescent="0.2">
      <c r="A7" s="2" t="s">
        <v>50</v>
      </c>
      <c r="B7" s="40"/>
      <c r="C7" s="11"/>
      <c r="D7" s="11"/>
      <c r="E7" s="11"/>
      <c r="F7" s="11"/>
      <c r="G7" s="11"/>
      <c r="H7" s="11"/>
      <c r="I7" s="11"/>
      <c r="J7" s="11"/>
      <c r="K7" s="11"/>
      <c r="L7" s="11"/>
      <c r="M7" s="12"/>
      <c r="N7" s="11"/>
      <c r="O7" s="11"/>
      <c r="P7" s="11"/>
      <c r="Q7" s="11"/>
      <c r="R7" s="11"/>
      <c r="S7" s="11"/>
      <c r="T7" s="11"/>
      <c r="U7" s="11"/>
    </row>
    <row r="8" spans="1:21" x14ac:dyDescent="0.2">
      <c r="A8" s="2" t="s">
        <v>51</v>
      </c>
      <c r="B8" s="40"/>
      <c r="C8" s="11"/>
      <c r="D8" s="11"/>
      <c r="E8" s="11"/>
      <c r="F8" s="11"/>
      <c r="G8" s="134" t="s">
        <v>110</v>
      </c>
      <c r="H8" s="134"/>
      <c r="I8" s="157">
        <f>H135</f>
        <v>73179.31</v>
      </c>
      <c r="J8" s="157"/>
      <c r="K8" s="11"/>
      <c r="L8" s="11"/>
      <c r="M8" s="12"/>
      <c r="N8" s="11"/>
      <c r="O8" s="11"/>
      <c r="P8" s="11"/>
      <c r="Q8" s="11"/>
      <c r="R8" s="11"/>
      <c r="S8" s="11"/>
      <c r="T8" s="11"/>
      <c r="U8" s="11"/>
    </row>
    <row r="9" spans="1:21" x14ac:dyDescent="0.2">
      <c r="A9" s="2" t="s">
        <v>52</v>
      </c>
      <c r="B9" s="40"/>
      <c r="C9" s="11"/>
      <c r="D9" s="11"/>
      <c r="E9" s="11"/>
      <c r="F9" s="11"/>
      <c r="G9" s="134" t="s">
        <v>111</v>
      </c>
      <c r="H9" s="134"/>
      <c r="I9" s="157">
        <f>I135</f>
        <v>201818.85999999996</v>
      </c>
      <c r="J9" s="157"/>
      <c r="K9" s="11"/>
      <c r="L9" s="11"/>
      <c r="M9" s="12"/>
      <c r="N9" s="11"/>
      <c r="O9" s="11"/>
      <c r="P9" s="11"/>
      <c r="Q9" s="11"/>
      <c r="R9" s="11"/>
      <c r="S9" s="11"/>
      <c r="T9" s="11"/>
      <c r="U9" s="11"/>
    </row>
    <row r="10" spans="1:21" ht="16.5" customHeight="1" x14ac:dyDescent="0.2">
      <c r="A10" s="2" t="s">
        <v>53</v>
      </c>
      <c r="B10" s="40"/>
      <c r="C10" s="11"/>
      <c r="D10" s="11"/>
      <c r="E10" s="11"/>
      <c r="F10" s="11"/>
      <c r="G10" s="133" t="s">
        <v>112</v>
      </c>
      <c r="H10" s="133"/>
      <c r="I10" s="158">
        <f>J135</f>
        <v>274998.17</v>
      </c>
      <c r="J10" s="158"/>
      <c r="K10" s="11"/>
      <c r="L10" s="11"/>
      <c r="M10" s="12"/>
      <c r="N10" s="11"/>
      <c r="O10" s="11"/>
      <c r="P10" s="11"/>
      <c r="Q10" s="11"/>
      <c r="R10" s="11"/>
      <c r="S10" s="11"/>
      <c r="T10" s="11"/>
      <c r="U10" s="11"/>
    </row>
    <row r="11" spans="1:21" x14ac:dyDescent="0.2">
      <c r="B11" s="7"/>
      <c r="K11" s="11"/>
      <c r="L11" s="11"/>
      <c r="M11" s="12"/>
      <c r="N11" s="11"/>
      <c r="O11" s="11"/>
      <c r="P11" s="11"/>
      <c r="Q11" s="11"/>
      <c r="R11" s="11"/>
      <c r="S11" s="11"/>
      <c r="T11" s="11"/>
      <c r="U11" s="11"/>
    </row>
    <row r="12" spans="1:21" ht="32.25" customHeight="1" x14ac:dyDescent="0.2">
      <c r="A12" s="148" t="s">
        <v>102</v>
      </c>
      <c r="B12" s="149"/>
      <c r="C12" s="149"/>
      <c r="D12" s="149"/>
      <c r="E12" s="149"/>
      <c r="F12" s="149"/>
      <c r="G12" s="149"/>
      <c r="H12" s="149"/>
      <c r="I12" s="149"/>
      <c r="J12" s="149"/>
      <c r="K12" s="11"/>
      <c r="L12" s="11"/>
      <c r="M12" s="12"/>
      <c r="N12" s="11"/>
      <c r="O12" s="11"/>
      <c r="P12" s="11"/>
      <c r="Q12" s="11"/>
      <c r="R12" s="11"/>
      <c r="S12" s="11"/>
      <c r="T12" s="11"/>
      <c r="U12" s="11"/>
    </row>
    <row r="13" spans="1:21" ht="20.25" customHeight="1" x14ac:dyDescent="0.2">
      <c r="A13" s="150" t="s">
        <v>1</v>
      </c>
      <c r="B13" s="152" t="s">
        <v>2</v>
      </c>
      <c r="C13" s="154" t="s">
        <v>3</v>
      </c>
      <c r="D13" s="151" t="s">
        <v>55</v>
      </c>
      <c r="E13" s="155" t="s">
        <v>56</v>
      </c>
      <c r="F13" s="152"/>
      <c r="G13" s="152"/>
      <c r="H13" s="155" t="s">
        <v>99</v>
      </c>
      <c r="I13" s="152"/>
      <c r="J13" s="152"/>
      <c r="K13" s="11"/>
      <c r="L13" s="11"/>
      <c r="M13" s="156"/>
      <c r="N13" s="11"/>
      <c r="O13" s="11"/>
      <c r="P13" s="11"/>
      <c r="Q13" s="11"/>
      <c r="R13" s="11"/>
      <c r="S13" s="11"/>
      <c r="T13" s="11"/>
      <c r="U13" s="11"/>
    </row>
    <row r="14" spans="1:21" ht="15" customHeight="1" x14ac:dyDescent="0.2">
      <c r="A14" s="151"/>
      <c r="B14" s="153"/>
      <c r="C14" s="153"/>
      <c r="D14" s="151"/>
      <c r="E14" s="9" t="s">
        <v>5</v>
      </c>
      <c r="F14" s="10" t="s">
        <v>57</v>
      </c>
      <c r="G14" s="9" t="s">
        <v>4</v>
      </c>
      <c r="H14" s="9" t="s">
        <v>5</v>
      </c>
      <c r="I14" s="9" t="s">
        <v>6</v>
      </c>
      <c r="J14" s="9" t="s">
        <v>4</v>
      </c>
      <c r="K14" s="11"/>
      <c r="L14" s="11" t="s">
        <v>58</v>
      </c>
      <c r="M14" s="156"/>
      <c r="N14" s="11"/>
      <c r="O14" s="11"/>
      <c r="P14" s="11"/>
      <c r="Q14" s="11"/>
      <c r="R14" s="11"/>
      <c r="S14" s="11"/>
      <c r="T14" s="11"/>
      <c r="U14" s="11"/>
    </row>
    <row r="15" spans="1:21" ht="20.100000000000001" customHeight="1" x14ac:dyDescent="0.2">
      <c r="A15" s="39" t="s">
        <v>7</v>
      </c>
      <c r="B15" s="22" t="s">
        <v>8</v>
      </c>
      <c r="C15" s="22"/>
      <c r="D15" s="23"/>
      <c r="E15" s="22"/>
      <c r="F15" s="22"/>
      <c r="G15" s="22"/>
      <c r="H15" s="22"/>
      <c r="I15" s="22"/>
      <c r="J15" s="24">
        <f>SUM(J16:J19)</f>
        <v>22131.95</v>
      </c>
      <c r="K15" s="11"/>
      <c r="L15" s="11"/>
      <c r="M15" s="13"/>
      <c r="N15" s="11"/>
      <c r="O15" s="11"/>
      <c r="P15" s="11"/>
      <c r="Q15" s="11"/>
      <c r="R15" s="11"/>
      <c r="S15" s="11"/>
      <c r="T15" s="11"/>
      <c r="U15" s="11"/>
    </row>
    <row r="16" spans="1:21" s="8" customFormat="1" ht="36" customHeight="1" x14ac:dyDescent="0.2">
      <c r="A16" s="26" t="s">
        <v>9</v>
      </c>
      <c r="B16" s="25" t="s">
        <v>10</v>
      </c>
      <c r="C16" s="26" t="s">
        <v>11</v>
      </c>
      <c r="D16" s="37">
        <v>60</v>
      </c>
      <c r="E16" s="28">
        <v>127.42</v>
      </c>
      <c r="F16" s="28">
        <v>2.68</v>
      </c>
      <c r="G16" s="29">
        <f t="shared" ref="G16:G19" si="0">E16+F16</f>
        <v>130.1</v>
      </c>
      <c r="H16" s="29">
        <f t="shared" ref="H16:H19" si="1">TRUNC(D16 * E16, 2)</f>
        <v>7645.2</v>
      </c>
      <c r="I16" s="29">
        <f t="shared" ref="I16:I19" si="2">J16 - H16</f>
        <v>160.80000000000018</v>
      </c>
      <c r="J16" s="29">
        <f t="shared" ref="J16:J19" si="3">TRUNC(D16 * G16, 2)</f>
        <v>7806</v>
      </c>
      <c r="K16" s="14"/>
      <c r="L16" s="14"/>
      <c r="M16" s="15"/>
      <c r="N16" s="14"/>
      <c r="O16" s="14"/>
      <c r="P16" s="14"/>
      <c r="Q16" s="14"/>
      <c r="R16" s="14"/>
      <c r="S16" s="14"/>
      <c r="T16" s="14"/>
      <c r="U16" s="14"/>
    </row>
    <row r="17" spans="1:21" s="8" customFormat="1" ht="20.100000000000001" customHeight="1" x14ac:dyDescent="0.2">
      <c r="A17" s="26" t="s">
        <v>12</v>
      </c>
      <c r="B17" s="25" t="s">
        <v>118</v>
      </c>
      <c r="C17" s="26" t="s">
        <v>11</v>
      </c>
      <c r="D17" s="37">
        <v>240</v>
      </c>
      <c r="E17" s="28">
        <v>35.07</v>
      </c>
      <c r="F17" s="28">
        <v>3.44</v>
      </c>
      <c r="G17" s="29">
        <f t="shared" si="0"/>
        <v>38.51</v>
      </c>
      <c r="H17" s="29">
        <f t="shared" si="1"/>
        <v>8416.7999999999993</v>
      </c>
      <c r="I17" s="29">
        <f t="shared" si="2"/>
        <v>825.60000000000036</v>
      </c>
      <c r="J17" s="29">
        <f t="shared" si="3"/>
        <v>9242.4</v>
      </c>
      <c r="K17" s="14"/>
      <c r="L17" s="14"/>
      <c r="M17" s="15"/>
      <c r="N17" s="14"/>
      <c r="O17" s="14"/>
      <c r="P17" s="14"/>
      <c r="Q17" s="14"/>
      <c r="R17" s="14"/>
      <c r="S17" s="14"/>
      <c r="T17" s="14"/>
      <c r="U17" s="14"/>
    </row>
    <row r="18" spans="1:21" s="8" customFormat="1" ht="20.100000000000001" customHeight="1" x14ac:dyDescent="0.2">
      <c r="A18" s="26" t="s">
        <v>13</v>
      </c>
      <c r="B18" s="25" t="s">
        <v>15</v>
      </c>
      <c r="C18" s="26" t="s">
        <v>231</v>
      </c>
      <c r="D18" s="37">
        <v>1</v>
      </c>
      <c r="E18" s="28">
        <v>56.91</v>
      </c>
      <c r="F18" s="28">
        <v>595.76</v>
      </c>
      <c r="G18" s="29">
        <f t="shared" si="0"/>
        <v>652.66999999999996</v>
      </c>
      <c r="H18" s="29">
        <f t="shared" si="1"/>
        <v>56.91</v>
      </c>
      <c r="I18" s="29">
        <f t="shared" si="2"/>
        <v>595.76</v>
      </c>
      <c r="J18" s="29">
        <f t="shared" si="3"/>
        <v>652.66999999999996</v>
      </c>
      <c r="K18" s="14"/>
      <c r="L18" s="14"/>
      <c r="M18" s="15"/>
      <c r="N18" s="14"/>
      <c r="O18" s="14"/>
      <c r="P18" s="14"/>
      <c r="Q18" s="14"/>
      <c r="R18" s="14"/>
      <c r="S18" s="14"/>
      <c r="T18" s="14"/>
      <c r="U18" s="14"/>
    </row>
    <row r="19" spans="1:21" s="8" customFormat="1" ht="45.75" customHeight="1" x14ac:dyDescent="0.2">
      <c r="A19" s="26" t="s">
        <v>14</v>
      </c>
      <c r="B19" s="25" t="s">
        <v>119</v>
      </c>
      <c r="C19" s="26" t="s">
        <v>231</v>
      </c>
      <c r="D19" s="37">
        <v>12</v>
      </c>
      <c r="E19" s="28">
        <v>76.22</v>
      </c>
      <c r="F19" s="28">
        <v>293.02</v>
      </c>
      <c r="G19" s="29">
        <f t="shared" si="0"/>
        <v>369.24</v>
      </c>
      <c r="H19" s="29">
        <f t="shared" si="1"/>
        <v>914.64</v>
      </c>
      <c r="I19" s="29">
        <f t="shared" si="2"/>
        <v>3516.2400000000002</v>
      </c>
      <c r="J19" s="29">
        <f t="shared" si="3"/>
        <v>4430.88</v>
      </c>
      <c r="K19" s="14"/>
      <c r="L19" s="14"/>
      <c r="M19" s="15"/>
      <c r="N19" s="14"/>
      <c r="O19" s="14"/>
      <c r="P19" s="14"/>
      <c r="Q19" s="14"/>
      <c r="R19" s="14"/>
      <c r="S19" s="14"/>
      <c r="T19" s="14"/>
      <c r="U19" s="14"/>
    </row>
    <row r="20" spans="1:21" s="8" customFormat="1" x14ac:dyDescent="0.2">
      <c r="A20" s="26"/>
      <c r="B20" s="25"/>
      <c r="C20" s="26"/>
      <c r="D20" s="37"/>
      <c r="E20" s="28"/>
      <c r="F20" s="28"/>
      <c r="G20" s="29"/>
      <c r="H20" s="29"/>
      <c r="I20" s="29"/>
      <c r="J20" s="29"/>
      <c r="K20" s="14"/>
      <c r="L20" s="14"/>
      <c r="M20" s="15"/>
      <c r="N20" s="14"/>
      <c r="O20" s="14"/>
      <c r="P20" s="14"/>
      <c r="Q20" s="14"/>
      <c r="R20" s="14"/>
      <c r="S20" s="14"/>
      <c r="T20" s="14"/>
      <c r="U20" s="14"/>
    </row>
    <row r="21" spans="1:21" ht="20.100000000000001" customHeight="1" x14ac:dyDescent="0.2">
      <c r="A21" s="39" t="s">
        <v>17</v>
      </c>
      <c r="B21" s="22" t="s">
        <v>18</v>
      </c>
      <c r="C21" s="22"/>
      <c r="D21" s="38"/>
      <c r="E21" s="30"/>
      <c r="F21" s="30"/>
      <c r="G21" s="22"/>
      <c r="H21" s="22"/>
      <c r="I21" s="22"/>
      <c r="J21" s="24">
        <f>SUM(J22:J29)</f>
        <v>92644.01</v>
      </c>
      <c r="K21" s="11"/>
      <c r="L21" s="11"/>
      <c r="M21" s="13"/>
      <c r="N21" s="11"/>
      <c r="O21" s="11"/>
      <c r="P21" s="11"/>
      <c r="Q21" s="11"/>
      <c r="R21" s="11"/>
      <c r="S21" s="11"/>
      <c r="T21" s="11"/>
      <c r="U21" s="11"/>
    </row>
    <row r="22" spans="1:21" s="8" customFormat="1" ht="48.75" customHeight="1" x14ac:dyDescent="0.2">
      <c r="A22" s="26" t="s">
        <v>19</v>
      </c>
      <c r="B22" s="25" t="s">
        <v>38</v>
      </c>
      <c r="C22" s="26" t="s">
        <v>39</v>
      </c>
      <c r="D22" s="37">
        <v>3134.23</v>
      </c>
      <c r="E22" s="28">
        <v>3.27</v>
      </c>
      <c r="F22" s="28">
        <v>15.65</v>
      </c>
      <c r="G22" s="29">
        <f t="shared" ref="G22:G29" si="4">E22+F22</f>
        <v>18.920000000000002</v>
      </c>
      <c r="H22" s="29">
        <f t="shared" ref="H22:H29" si="5">TRUNC(D22 * E22, 2)</f>
        <v>10248.93</v>
      </c>
      <c r="I22" s="29">
        <f t="shared" ref="I22:I29" si="6">J22 - H22</f>
        <v>49050.7</v>
      </c>
      <c r="J22" s="29">
        <f t="shared" ref="J22:J29" si="7">TRUNC(D22 * G22, 2)</f>
        <v>59299.63</v>
      </c>
      <c r="K22" s="14"/>
      <c r="L22" s="14"/>
      <c r="M22" s="15"/>
      <c r="N22" s="14"/>
      <c r="O22" s="14"/>
      <c r="P22" s="14"/>
      <c r="Q22" s="14"/>
      <c r="R22" s="14"/>
      <c r="S22" s="14"/>
      <c r="T22" s="14"/>
      <c r="U22" s="14"/>
    </row>
    <row r="23" spans="1:21" s="8" customFormat="1" ht="35.25" customHeight="1" x14ac:dyDescent="0.2">
      <c r="A23" s="26" t="s">
        <v>20</v>
      </c>
      <c r="B23" s="25" t="s">
        <v>120</v>
      </c>
      <c r="C23" s="26" t="s">
        <v>231</v>
      </c>
      <c r="D23" s="37">
        <v>289.5</v>
      </c>
      <c r="E23" s="28">
        <v>3.77</v>
      </c>
      <c r="F23" s="28">
        <v>65.89</v>
      </c>
      <c r="G23" s="29">
        <f t="shared" si="4"/>
        <v>69.66</v>
      </c>
      <c r="H23" s="29">
        <f t="shared" si="5"/>
        <v>1091.4100000000001</v>
      </c>
      <c r="I23" s="29">
        <f t="shared" si="6"/>
        <v>19075.16</v>
      </c>
      <c r="J23" s="29">
        <f t="shared" si="7"/>
        <v>20166.57</v>
      </c>
      <c r="K23" s="14"/>
      <c r="L23" s="14"/>
      <c r="M23" s="15"/>
      <c r="N23" s="14"/>
      <c r="O23" s="14"/>
      <c r="P23" s="14"/>
      <c r="Q23" s="14"/>
      <c r="R23" s="14"/>
      <c r="S23" s="14"/>
      <c r="T23" s="14"/>
      <c r="U23" s="14"/>
    </row>
    <row r="24" spans="1:21" s="8" customFormat="1" ht="30" customHeight="1" x14ac:dyDescent="0.2">
      <c r="A24" s="26" t="s">
        <v>23</v>
      </c>
      <c r="B24" s="25" t="s">
        <v>41</v>
      </c>
      <c r="C24" s="26" t="s">
        <v>21</v>
      </c>
      <c r="D24" s="37">
        <v>15.5</v>
      </c>
      <c r="E24" s="28">
        <v>3.41</v>
      </c>
      <c r="F24" s="28">
        <v>48.4</v>
      </c>
      <c r="G24" s="29">
        <f t="shared" si="4"/>
        <v>51.81</v>
      </c>
      <c r="H24" s="29">
        <f t="shared" si="5"/>
        <v>52.85</v>
      </c>
      <c r="I24" s="29">
        <f t="shared" si="6"/>
        <v>750.19999999999993</v>
      </c>
      <c r="J24" s="29">
        <f t="shared" si="7"/>
        <v>803.05</v>
      </c>
      <c r="K24" s="14"/>
      <c r="L24" s="14"/>
      <c r="M24" s="15"/>
      <c r="N24" s="14"/>
      <c r="O24" s="14"/>
      <c r="P24" s="14"/>
      <c r="Q24" s="14"/>
      <c r="R24" s="14"/>
      <c r="S24" s="14"/>
      <c r="T24" s="14"/>
      <c r="U24" s="14"/>
    </row>
    <row r="25" spans="1:21" s="8" customFormat="1" ht="45" customHeight="1" x14ac:dyDescent="0.2">
      <c r="A25" s="26" t="s">
        <v>24</v>
      </c>
      <c r="B25" s="25" t="s">
        <v>258</v>
      </c>
      <c r="C25" s="26" t="s">
        <v>231</v>
      </c>
      <c r="D25" s="37">
        <v>20</v>
      </c>
      <c r="E25" s="28">
        <v>14.16</v>
      </c>
      <c r="F25" s="28">
        <v>6.25</v>
      </c>
      <c r="G25" s="29">
        <f t="shared" si="4"/>
        <v>20.41</v>
      </c>
      <c r="H25" s="29">
        <f t="shared" si="5"/>
        <v>283.2</v>
      </c>
      <c r="I25" s="29">
        <f t="shared" si="6"/>
        <v>125</v>
      </c>
      <c r="J25" s="29">
        <f t="shared" si="7"/>
        <v>408.2</v>
      </c>
      <c r="K25" s="14"/>
      <c r="L25" s="14"/>
      <c r="M25" s="15"/>
      <c r="N25" s="14"/>
      <c r="O25" s="14"/>
      <c r="P25" s="14"/>
      <c r="Q25" s="14"/>
      <c r="R25" s="14"/>
      <c r="S25" s="14"/>
      <c r="T25" s="14"/>
      <c r="U25" s="14"/>
    </row>
    <row r="26" spans="1:21" s="8" customFormat="1" ht="45" customHeight="1" x14ac:dyDescent="0.2">
      <c r="A26" s="26" t="s">
        <v>25</v>
      </c>
      <c r="B26" s="25" t="s">
        <v>240</v>
      </c>
      <c r="C26" s="26" t="s">
        <v>241</v>
      </c>
      <c r="D26" s="37">
        <v>100</v>
      </c>
      <c r="E26" s="28">
        <v>1.48</v>
      </c>
      <c r="F26" s="28">
        <v>10.96</v>
      </c>
      <c r="G26" s="29">
        <f t="shared" si="4"/>
        <v>12.440000000000001</v>
      </c>
      <c r="H26" s="29">
        <f t="shared" si="5"/>
        <v>148</v>
      </c>
      <c r="I26" s="29">
        <f t="shared" si="6"/>
        <v>1096</v>
      </c>
      <c r="J26" s="29">
        <f t="shared" si="7"/>
        <v>1244</v>
      </c>
      <c r="K26" s="14"/>
      <c r="L26" s="14"/>
      <c r="M26" s="15"/>
      <c r="N26" s="14"/>
      <c r="O26" s="14"/>
      <c r="P26" s="14"/>
      <c r="Q26" s="14"/>
      <c r="R26" s="14"/>
      <c r="S26" s="14"/>
      <c r="T26" s="14"/>
      <c r="U26" s="14"/>
    </row>
    <row r="27" spans="1:21" s="8" customFormat="1" ht="51" x14ac:dyDescent="0.2">
      <c r="A27" s="26" t="s">
        <v>26</v>
      </c>
      <c r="B27" s="25" t="s">
        <v>259</v>
      </c>
      <c r="C27" s="26" t="s">
        <v>21</v>
      </c>
      <c r="D27" s="37">
        <v>46</v>
      </c>
      <c r="E27" s="28">
        <v>7.69</v>
      </c>
      <c r="F27" s="28">
        <v>153.19999999999999</v>
      </c>
      <c r="G27" s="29">
        <f t="shared" si="4"/>
        <v>160.88999999999999</v>
      </c>
      <c r="H27" s="29">
        <f t="shared" si="5"/>
        <v>353.74</v>
      </c>
      <c r="I27" s="29">
        <f t="shared" si="6"/>
        <v>7047.2</v>
      </c>
      <c r="J27" s="29">
        <f t="shared" si="7"/>
        <v>7400.94</v>
      </c>
      <c r="K27" s="14"/>
      <c r="L27" s="14"/>
      <c r="M27" s="15"/>
      <c r="N27" s="14"/>
      <c r="O27" s="14"/>
      <c r="P27" s="14"/>
      <c r="Q27" s="14"/>
      <c r="R27" s="14"/>
      <c r="S27" s="14"/>
      <c r="T27" s="14"/>
      <c r="U27" s="14"/>
    </row>
    <row r="28" spans="1:21" s="8" customFormat="1" ht="36" customHeight="1" x14ac:dyDescent="0.2">
      <c r="A28" s="26" t="s">
        <v>238</v>
      </c>
      <c r="B28" s="25" t="s">
        <v>242</v>
      </c>
      <c r="C28" s="26" t="s">
        <v>39</v>
      </c>
      <c r="D28" s="37">
        <v>145.36000000000001</v>
      </c>
      <c r="E28" s="28">
        <v>2.2400000000000002</v>
      </c>
      <c r="F28" s="28">
        <v>13.3</v>
      </c>
      <c r="G28" s="29">
        <f t="shared" ref="G28" si="8">E28+F28</f>
        <v>15.540000000000001</v>
      </c>
      <c r="H28" s="29">
        <f t="shared" ref="H28" si="9">TRUNC(D28 * E28, 2)</f>
        <v>325.60000000000002</v>
      </c>
      <c r="I28" s="29">
        <f t="shared" ref="I28" si="10">J28 - H28</f>
        <v>1933.29</v>
      </c>
      <c r="J28" s="29">
        <f t="shared" ref="J28" si="11">TRUNC(D28 * G28, 2)</f>
        <v>2258.89</v>
      </c>
      <c r="K28" s="14"/>
      <c r="L28" s="14"/>
      <c r="M28" s="15"/>
      <c r="N28" s="14"/>
      <c r="O28" s="14"/>
      <c r="P28" s="14"/>
      <c r="Q28" s="14"/>
      <c r="R28" s="14"/>
      <c r="S28" s="14"/>
      <c r="T28" s="14"/>
      <c r="U28" s="14"/>
    </row>
    <row r="29" spans="1:21" s="8" customFormat="1" ht="36" customHeight="1" x14ac:dyDescent="0.2">
      <c r="A29" s="26" t="s">
        <v>239</v>
      </c>
      <c r="B29" s="25" t="s">
        <v>243</v>
      </c>
      <c r="C29" s="26" t="s">
        <v>39</v>
      </c>
      <c r="D29" s="37">
        <v>54.36</v>
      </c>
      <c r="E29" s="28">
        <v>6.22</v>
      </c>
      <c r="F29" s="28">
        <v>13.33</v>
      </c>
      <c r="G29" s="29">
        <f t="shared" si="4"/>
        <v>19.55</v>
      </c>
      <c r="H29" s="29">
        <f t="shared" si="5"/>
        <v>338.11</v>
      </c>
      <c r="I29" s="29">
        <f t="shared" si="6"/>
        <v>724.62</v>
      </c>
      <c r="J29" s="29">
        <f t="shared" si="7"/>
        <v>1062.73</v>
      </c>
      <c r="K29" s="14"/>
      <c r="L29" s="14"/>
      <c r="M29" s="15"/>
      <c r="N29" s="14"/>
      <c r="O29" s="14"/>
      <c r="P29" s="14"/>
      <c r="Q29" s="14"/>
      <c r="R29" s="14"/>
      <c r="S29" s="14"/>
      <c r="T29" s="14"/>
      <c r="U29" s="14"/>
    </row>
    <row r="30" spans="1:21" s="8" customFormat="1" x14ac:dyDescent="0.2">
      <c r="A30" s="26"/>
      <c r="B30" s="25"/>
      <c r="C30" s="26"/>
      <c r="D30" s="37"/>
      <c r="E30" s="28"/>
      <c r="F30" s="28"/>
      <c r="G30" s="29"/>
      <c r="H30" s="29"/>
      <c r="I30" s="29"/>
      <c r="J30" s="29"/>
      <c r="K30" s="14"/>
      <c r="L30" s="14"/>
      <c r="M30" s="15"/>
      <c r="N30" s="14"/>
      <c r="O30" s="14"/>
      <c r="P30" s="14"/>
      <c r="Q30" s="14"/>
      <c r="R30" s="14"/>
      <c r="S30" s="14"/>
      <c r="T30" s="14"/>
      <c r="U30" s="14"/>
    </row>
    <row r="31" spans="1:21" ht="20.100000000000001" customHeight="1" x14ac:dyDescent="0.2">
      <c r="A31" s="39">
        <v>3</v>
      </c>
      <c r="B31" s="22" t="s">
        <v>114</v>
      </c>
      <c r="C31" s="22"/>
      <c r="D31" s="38"/>
      <c r="E31" s="30"/>
      <c r="F31" s="30"/>
      <c r="G31" s="22"/>
      <c r="H31" s="22"/>
      <c r="I31" s="22"/>
      <c r="J31" s="24">
        <f>J32+J39+J50+J54+J78+J88+J95+J101</f>
        <v>50300.770000000004</v>
      </c>
      <c r="K31" s="11"/>
      <c r="L31" s="11"/>
      <c r="M31" s="16"/>
      <c r="N31" s="11"/>
      <c r="O31" s="11"/>
      <c r="P31" s="11"/>
      <c r="Q31" s="11"/>
      <c r="R31" s="11"/>
      <c r="S31" s="11"/>
      <c r="T31" s="11"/>
      <c r="U31" s="11"/>
    </row>
    <row r="32" spans="1:21" ht="20.100000000000001" customHeight="1" x14ac:dyDescent="0.2">
      <c r="A32" s="39" t="s">
        <v>122</v>
      </c>
      <c r="B32" s="22" t="s">
        <v>121</v>
      </c>
      <c r="C32" s="22"/>
      <c r="D32" s="38"/>
      <c r="E32" s="30"/>
      <c r="F32" s="30"/>
      <c r="G32" s="22"/>
      <c r="H32" s="22"/>
      <c r="I32" s="22"/>
      <c r="J32" s="24">
        <f>SUM(J33:J37)</f>
        <v>4679.25</v>
      </c>
      <c r="K32" s="11"/>
      <c r="L32" s="11"/>
      <c r="M32" s="13"/>
      <c r="N32" s="11"/>
      <c r="O32" s="11"/>
      <c r="P32" s="11"/>
      <c r="Q32" s="11"/>
      <c r="R32" s="11"/>
      <c r="S32" s="11"/>
      <c r="T32" s="11"/>
      <c r="U32" s="11"/>
    </row>
    <row r="33" spans="1:21" s="8" customFormat="1" ht="52.5" customHeight="1" x14ac:dyDescent="0.2">
      <c r="A33" s="26" t="s">
        <v>123</v>
      </c>
      <c r="B33" s="25" t="s">
        <v>128</v>
      </c>
      <c r="C33" s="26" t="s">
        <v>232</v>
      </c>
      <c r="D33" s="37">
        <v>1.38</v>
      </c>
      <c r="E33" s="28">
        <v>347.58</v>
      </c>
      <c r="F33" s="28">
        <v>889.47</v>
      </c>
      <c r="G33" s="29">
        <f t="shared" ref="G33:G37" si="12">E33+F33</f>
        <v>1237.05</v>
      </c>
      <c r="H33" s="29">
        <f t="shared" ref="H33:H37" si="13">TRUNC(D33 * E33, 2)</f>
        <v>479.66</v>
      </c>
      <c r="I33" s="29">
        <f t="shared" ref="I33:I37" si="14">J33 - H33</f>
        <v>1227.4599999999998</v>
      </c>
      <c r="J33" s="29">
        <f t="shared" ref="J33:J37" si="15">TRUNC(D33 * G33, 2)</f>
        <v>1707.12</v>
      </c>
      <c r="K33" s="14"/>
      <c r="L33" s="14"/>
      <c r="M33" s="17"/>
      <c r="N33" s="14"/>
      <c r="O33" s="14"/>
      <c r="P33" s="14"/>
      <c r="Q33" s="14"/>
      <c r="R33" s="14"/>
      <c r="S33" s="14"/>
      <c r="T33" s="14"/>
      <c r="U33" s="14"/>
    </row>
    <row r="34" spans="1:21" s="8" customFormat="1" ht="27" customHeight="1" x14ac:dyDescent="0.2">
      <c r="A34" s="26" t="s">
        <v>124</v>
      </c>
      <c r="B34" s="25" t="s">
        <v>129</v>
      </c>
      <c r="C34" s="26" t="s">
        <v>232</v>
      </c>
      <c r="D34" s="37">
        <v>11.65</v>
      </c>
      <c r="E34" s="28">
        <v>37.69</v>
      </c>
      <c r="F34" s="28">
        <v>21.41</v>
      </c>
      <c r="G34" s="29">
        <f t="shared" si="12"/>
        <v>59.099999999999994</v>
      </c>
      <c r="H34" s="29">
        <f t="shared" si="13"/>
        <v>439.08</v>
      </c>
      <c r="I34" s="29">
        <f t="shared" si="14"/>
        <v>249.43</v>
      </c>
      <c r="J34" s="29">
        <f t="shared" si="15"/>
        <v>688.51</v>
      </c>
      <c r="K34" s="14"/>
      <c r="L34" s="14"/>
      <c r="M34" s="15"/>
      <c r="N34" s="14"/>
      <c r="O34" s="14"/>
      <c r="P34" s="14"/>
      <c r="Q34" s="14"/>
      <c r="R34" s="14"/>
      <c r="S34" s="14"/>
      <c r="T34" s="14"/>
      <c r="U34" s="14"/>
    </row>
    <row r="35" spans="1:21" s="8" customFormat="1" ht="48.75" customHeight="1" x14ac:dyDescent="0.2">
      <c r="A35" s="26" t="s">
        <v>125</v>
      </c>
      <c r="B35" s="25" t="s">
        <v>29</v>
      </c>
      <c r="C35" s="26" t="s">
        <v>232</v>
      </c>
      <c r="D35" s="37">
        <v>0.56999999999999995</v>
      </c>
      <c r="E35" s="28">
        <v>201.7</v>
      </c>
      <c r="F35" s="28">
        <v>766.73</v>
      </c>
      <c r="G35" s="29">
        <f t="shared" si="12"/>
        <v>968.43000000000006</v>
      </c>
      <c r="H35" s="29">
        <f t="shared" si="13"/>
        <v>114.96</v>
      </c>
      <c r="I35" s="29">
        <f t="shared" si="14"/>
        <v>437.04</v>
      </c>
      <c r="J35" s="29">
        <f t="shared" si="15"/>
        <v>552</v>
      </c>
      <c r="K35" s="14"/>
      <c r="L35" s="14"/>
      <c r="M35" s="15"/>
      <c r="N35" s="14"/>
      <c r="O35" s="14"/>
      <c r="P35" s="14"/>
      <c r="Q35" s="14"/>
      <c r="R35" s="14"/>
      <c r="S35" s="14"/>
      <c r="T35" s="14"/>
      <c r="U35" s="14"/>
    </row>
    <row r="36" spans="1:21" s="8" customFormat="1" ht="46.5" customHeight="1" x14ac:dyDescent="0.2">
      <c r="A36" s="26" t="s">
        <v>126</v>
      </c>
      <c r="B36" s="25" t="s">
        <v>260</v>
      </c>
      <c r="C36" s="26" t="s">
        <v>21</v>
      </c>
      <c r="D36" s="37">
        <v>3</v>
      </c>
      <c r="E36" s="28">
        <v>59.22</v>
      </c>
      <c r="F36" s="28">
        <v>117.36</v>
      </c>
      <c r="G36" s="29">
        <f t="shared" si="12"/>
        <v>176.57999999999998</v>
      </c>
      <c r="H36" s="29">
        <f t="shared" si="13"/>
        <v>177.66</v>
      </c>
      <c r="I36" s="29">
        <f t="shared" si="14"/>
        <v>352.08000000000004</v>
      </c>
      <c r="J36" s="29">
        <f t="shared" si="15"/>
        <v>529.74</v>
      </c>
      <c r="K36" s="14"/>
      <c r="L36" s="14"/>
      <c r="M36" s="15"/>
      <c r="N36" s="14"/>
      <c r="O36" s="14"/>
      <c r="P36" s="14"/>
      <c r="Q36" s="14"/>
      <c r="R36" s="14"/>
      <c r="S36" s="14"/>
      <c r="T36" s="14"/>
      <c r="U36" s="14"/>
    </row>
    <row r="37" spans="1:21" s="8" customFormat="1" ht="36" customHeight="1" x14ac:dyDescent="0.2">
      <c r="A37" s="26" t="s">
        <v>127</v>
      </c>
      <c r="B37" s="25" t="s">
        <v>130</v>
      </c>
      <c r="C37" s="26" t="s">
        <v>21</v>
      </c>
      <c r="D37" s="37">
        <v>16.350000000000001</v>
      </c>
      <c r="E37" s="28">
        <v>18.5</v>
      </c>
      <c r="F37" s="28">
        <v>55.01</v>
      </c>
      <c r="G37" s="29">
        <f t="shared" si="12"/>
        <v>73.509999999999991</v>
      </c>
      <c r="H37" s="29">
        <f t="shared" si="13"/>
        <v>302.47000000000003</v>
      </c>
      <c r="I37" s="29">
        <f t="shared" si="14"/>
        <v>899.41000000000008</v>
      </c>
      <c r="J37" s="29">
        <f t="shared" si="15"/>
        <v>1201.8800000000001</v>
      </c>
      <c r="K37" s="14"/>
      <c r="L37" s="14"/>
      <c r="M37" s="15"/>
      <c r="N37" s="14"/>
      <c r="O37" s="14"/>
      <c r="P37" s="14"/>
      <c r="Q37" s="14"/>
      <c r="R37" s="14"/>
      <c r="S37" s="14"/>
      <c r="T37" s="14"/>
      <c r="U37" s="14"/>
    </row>
    <row r="38" spans="1:21" s="8" customFormat="1" x14ac:dyDescent="0.2">
      <c r="A38" s="26"/>
      <c r="B38" s="25"/>
      <c r="C38" s="26"/>
      <c r="D38" s="37"/>
      <c r="E38" s="28"/>
      <c r="F38" s="28"/>
      <c r="G38" s="29"/>
      <c r="H38" s="29"/>
      <c r="I38" s="29"/>
      <c r="J38" s="29"/>
      <c r="K38" s="14"/>
      <c r="L38" s="14"/>
      <c r="M38" s="15"/>
      <c r="N38" s="14"/>
      <c r="O38" s="14"/>
      <c r="P38" s="14"/>
      <c r="Q38" s="14"/>
      <c r="R38" s="14"/>
      <c r="S38" s="14"/>
      <c r="T38" s="14"/>
      <c r="U38" s="14"/>
    </row>
    <row r="39" spans="1:21" ht="20.100000000000001" customHeight="1" x14ac:dyDescent="0.2">
      <c r="A39" s="39" t="s">
        <v>131</v>
      </c>
      <c r="B39" s="22" t="s">
        <v>31</v>
      </c>
      <c r="C39" s="22"/>
      <c r="D39" s="38"/>
      <c r="E39" s="30"/>
      <c r="F39" s="30"/>
      <c r="G39" s="22"/>
      <c r="H39" s="22"/>
      <c r="I39" s="22"/>
      <c r="J39" s="24">
        <f>SUM(J40:J48)</f>
        <v>12794.430000000002</v>
      </c>
      <c r="K39" s="11"/>
      <c r="L39" s="11"/>
      <c r="M39" s="16"/>
      <c r="N39" s="11"/>
      <c r="O39" s="11"/>
      <c r="P39" s="11"/>
      <c r="Q39" s="11"/>
      <c r="R39" s="11"/>
      <c r="S39" s="11"/>
      <c r="T39" s="11"/>
      <c r="U39" s="11"/>
    </row>
    <row r="40" spans="1:21" s="8" customFormat="1" ht="48.75" customHeight="1" x14ac:dyDescent="0.2">
      <c r="A40" s="26" t="s">
        <v>132</v>
      </c>
      <c r="B40" s="25" t="s">
        <v>141</v>
      </c>
      <c r="C40" s="26" t="s">
        <v>231</v>
      </c>
      <c r="D40" s="37">
        <v>49.05</v>
      </c>
      <c r="E40" s="28">
        <v>25.93</v>
      </c>
      <c r="F40" s="28">
        <v>52.46</v>
      </c>
      <c r="G40" s="29">
        <f t="shared" ref="G40:G48" si="16">E40+F40</f>
        <v>78.39</v>
      </c>
      <c r="H40" s="29">
        <f t="shared" ref="H40:H48" si="17">TRUNC(D40 * E40, 2)</f>
        <v>1271.8599999999999</v>
      </c>
      <c r="I40" s="29">
        <f t="shared" ref="I40:I48" si="18">J40 - H40</f>
        <v>2573.16</v>
      </c>
      <c r="J40" s="29">
        <f t="shared" ref="J40:J48" si="19">TRUNC(D40 * G40, 2)</f>
        <v>3845.02</v>
      </c>
      <c r="K40" s="14"/>
      <c r="L40" s="14"/>
      <c r="M40" s="15"/>
      <c r="N40" s="14"/>
      <c r="O40" s="14"/>
      <c r="P40" s="14"/>
      <c r="Q40" s="14"/>
      <c r="R40" s="14"/>
      <c r="S40" s="14"/>
      <c r="T40" s="14"/>
      <c r="U40" s="14"/>
    </row>
    <row r="41" spans="1:21" s="8" customFormat="1" ht="48.75" customHeight="1" x14ac:dyDescent="0.2">
      <c r="A41" s="26" t="s">
        <v>133</v>
      </c>
      <c r="B41" s="25" t="s">
        <v>128</v>
      </c>
      <c r="C41" s="26" t="s">
        <v>232</v>
      </c>
      <c r="D41" s="37">
        <v>0.48</v>
      </c>
      <c r="E41" s="28">
        <v>347.58</v>
      </c>
      <c r="F41" s="28">
        <v>889.47</v>
      </c>
      <c r="G41" s="29">
        <f t="shared" si="16"/>
        <v>1237.05</v>
      </c>
      <c r="H41" s="29">
        <f t="shared" si="17"/>
        <v>166.83</v>
      </c>
      <c r="I41" s="29">
        <f t="shared" si="18"/>
        <v>426.94999999999993</v>
      </c>
      <c r="J41" s="29">
        <f t="shared" si="19"/>
        <v>593.78</v>
      </c>
      <c r="K41" s="14"/>
      <c r="L41" s="14"/>
      <c r="M41" s="15"/>
      <c r="N41" s="14"/>
      <c r="O41" s="14"/>
      <c r="P41" s="14"/>
      <c r="Q41" s="14"/>
      <c r="R41" s="14"/>
      <c r="S41" s="14"/>
      <c r="T41" s="14"/>
      <c r="U41" s="14"/>
    </row>
    <row r="42" spans="1:21" s="8" customFormat="1" ht="48.75" customHeight="1" x14ac:dyDescent="0.2">
      <c r="A42" s="26" t="s">
        <v>134</v>
      </c>
      <c r="B42" s="25" t="s">
        <v>142</v>
      </c>
      <c r="C42" s="26" t="s">
        <v>231</v>
      </c>
      <c r="D42" s="37">
        <v>98.1</v>
      </c>
      <c r="E42" s="28">
        <v>5.45</v>
      </c>
      <c r="F42" s="28">
        <v>4.26</v>
      </c>
      <c r="G42" s="29">
        <f t="shared" si="16"/>
        <v>9.7100000000000009</v>
      </c>
      <c r="H42" s="29">
        <f t="shared" si="17"/>
        <v>534.64</v>
      </c>
      <c r="I42" s="29">
        <f t="shared" si="18"/>
        <v>417.90999999999997</v>
      </c>
      <c r="J42" s="29">
        <f t="shared" si="19"/>
        <v>952.55</v>
      </c>
      <c r="K42" s="14"/>
      <c r="L42" s="14"/>
      <c r="M42" s="17"/>
      <c r="N42" s="14"/>
      <c r="O42" s="14"/>
      <c r="P42" s="14"/>
      <c r="Q42" s="14"/>
      <c r="R42" s="14"/>
      <c r="S42" s="14"/>
      <c r="T42" s="14"/>
      <c r="U42" s="14"/>
    </row>
    <row r="43" spans="1:21" s="8" customFormat="1" ht="48.75" customHeight="1" x14ac:dyDescent="0.2">
      <c r="A43" s="26" t="s">
        <v>135</v>
      </c>
      <c r="B43" s="25" t="s">
        <v>261</v>
      </c>
      <c r="C43" s="26" t="s">
        <v>231</v>
      </c>
      <c r="D43" s="37">
        <v>98.1</v>
      </c>
      <c r="E43" s="28">
        <v>17.579999999999998</v>
      </c>
      <c r="F43" s="28">
        <v>28.39</v>
      </c>
      <c r="G43" s="29">
        <f t="shared" si="16"/>
        <v>45.97</v>
      </c>
      <c r="H43" s="29">
        <f t="shared" si="17"/>
        <v>1724.59</v>
      </c>
      <c r="I43" s="29">
        <f t="shared" si="18"/>
        <v>2785.0599999999995</v>
      </c>
      <c r="J43" s="29">
        <f t="shared" si="19"/>
        <v>4509.6499999999996</v>
      </c>
      <c r="K43" s="14"/>
      <c r="L43" s="14"/>
      <c r="M43" s="15"/>
      <c r="N43" s="14"/>
      <c r="O43" s="14"/>
      <c r="P43" s="14"/>
      <c r="Q43" s="14"/>
      <c r="R43" s="14"/>
      <c r="S43" s="14"/>
      <c r="T43" s="14"/>
      <c r="U43" s="14"/>
    </row>
    <row r="44" spans="1:21" s="8" customFormat="1" ht="48.75" customHeight="1" x14ac:dyDescent="0.2">
      <c r="A44" s="26" t="s">
        <v>136</v>
      </c>
      <c r="B44" s="25" t="s">
        <v>32</v>
      </c>
      <c r="C44" s="26" t="s">
        <v>21</v>
      </c>
      <c r="D44" s="37">
        <v>2</v>
      </c>
      <c r="E44" s="28">
        <v>23.37</v>
      </c>
      <c r="F44" s="28">
        <v>76.05</v>
      </c>
      <c r="G44" s="29">
        <f t="shared" si="16"/>
        <v>99.42</v>
      </c>
      <c r="H44" s="29">
        <f t="shared" si="17"/>
        <v>46.74</v>
      </c>
      <c r="I44" s="29">
        <f t="shared" si="18"/>
        <v>152.1</v>
      </c>
      <c r="J44" s="29">
        <f t="shared" si="19"/>
        <v>198.84</v>
      </c>
      <c r="K44" s="14"/>
      <c r="L44" s="14"/>
      <c r="M44" s="17"/>
      <c r="N44" s="14"/>
      <c r="O44" s="14"/>
      <c r="P44" s="14"/>
      <c r="Q44" s="14"/>
      <c r="R44" s="14"/>
      <c r="S44" s="14"/>
      <c r="T44" s="14"/>
      <c r="U44" s="14"/>
    </row>
    <row r="45" spans="1:21" s="8" customFormat="1" ht="48.75" customHeight="1" x14ac:dyDescent="0.2">
      <c r="A45" s="26" t="s">
        <v>137</v>
      </c>
      <c r="B45" s="25" t="s">
        <v>33</v>
      </c>
      <c r="C45" s="26" t="s">
        <v>21</v>
      </c>
      <c r="D45" s="37">
        <v>3.2</v>
      </c>
      <c r="E45" s="28">
        <v>24.11</v>
      </c>
      <c r="F45" s="28">
        <v>95.24</v>
      </c>
      <c r="G45" s="29">
        <f t="shared" si="16"/>
        <v>119.35</v>
      </c>
      <c r="H45" s="29">
        <f t="shared" si="17"/>
        <v>77.150000000000006</v>
      </c>
      <c r="I45" s="29">
        <f t="shared" si="18"/>
        <v>304.77</v>
      </c>
      <c r="J45" s="29">
        <f t="shared" si="19"/>
        <v>381.92</v>
      </c>
      <c r="K45" s="14"/>
      <c r="L45" s="14"/>
      <c r="M45" s="15"/>
      <c r="N45" s="14"/>
      <c r="O45" s="14"/>
      <c r="P45" s="14"/>
      <c r="Q45" s="14"/>
      <c r="R45" s="14"/>
      <c r="S45" s="14"/>
      <c r="T45" s="14"/>
      <c r="U45" s="14"/>
    </row>
    <row r="46" spans="1:21" s="8" customFormat="1" ht="48.75" customHeight="1" x14ac:dyDescent="0.2">
      <c r="A46" s="26" t="s">
        <v>138</v>
      </c>
      <c r="B46" s="25" t="s">
        <v>34</v>
      </c>
      <c r="C46" s="26" t="s">
        <v>21</v>
      </c>
      <c r="D46" s="37">
        <v>1.5</v>
      </c>
      <c r="E46" s="28">
        <v>21.6</v>
      </c>
      <c r="F46" s="28">
        <v>166.41</v>
      </c>
      <c r="G46" s="29">
        <f t="shared" si="16"/>
        <v>188.01</v>
      </c>
      <c r="H46" s="29">
        <f t="shared" si="17"/>
        <v>32.4</v>
      </c>
      <c r="I46" s="29">
        <f t="shared" si="18"/>
        <v>249.60999999999999</v>
      </c>
      <c r="J46" s="29">
        <f t="shared" si="19"/>
        <v>282.01</v>
      </c>
      <c r="K46" s="14"/>
      <c r="L46" s="14"/>
      <c r="M46" s="17"/>
      <c r="N46" s="14"/>
      <c r="O46" s="14"/>
      <c r="P46" s="14"/>
      <c r="Q46" s="14"/>
      <c r="R46" s="14"/>
      <c r="S46" s="14"/>
      <c r="T46" s="14"/>
      <c r="U46" s="14"/>
    </row>
    <row r="47" spans="1:21" s="8" customFormat="1" ht="48.75" customHeight="1" x14ac:dyDescent="0.2">
      <c r="A47" s="26" t="s">
        <v>139</v>
      </c>
      <c r="B47" s="25" t="s">
        <v>130</v>
      </c>
      <c r="C47" s="26" t="s">
        <v>21</v>
      </c>
      <c r="D47" s="37">
        <v>16.350000000000001</v>
      </c>
      <c r="E47" s="28">
        <v>18.5</v>
      </c>
      <c r="F47" s="28">
        <v>55.01</v>
      </c>
      <c r="G47" s="29">
        <f t="shared" si="16"/>
        <v>73.509999999999991</v>
      </c>
      <c r="H47" s="29">
        <f t="shared" si="17"/>
        <v>302.47000000000003</v>
      </c>
      <c r="I47" s="29">
        <f t="shared" si="18"/>
        <v>899.41000000000008</v>
      </c>
      <c r="J47" s="29">
        <f t="shared" si="19"/>
        <v>1201.8800000000001</v>
      </c>
      <c r="K47" s="14"/>
      <c r="L47" s="14"/>
      <c r="M47" s="15"/>
      <c r="N47" s="14"/>
      <c r="O47" s="14"/>
      <c r="P47" s="14"/>
      <c r="Q47" s="14"/>
      <c r="R47" s="14"/>
      <c r="S47" s="14"/>
      <c r="T47" s="14"/>
      <c r="U47" s="14"/>
    </row>
    <row r="48" spans="1:21" s="8" customFormat="1" ht="48.75" customHeight="1" x14ac:dyDescent="0.2">
      <c r="A48" s="26" t="s">
        <v>140</v>
      </c>
      <c r="B48" s="25" t="s">
        <v>262</v>
      </c>
      <c r="C48" s="26" t="s">
        <v>231</v>
      </c>
      <c r="D48" s="37">
        <v>16.350000000000001</v>
      </c>
      <c r="E48" s="28">
        <v>12.4</v>
      </c>
      <c r="F48" s="28">
        <v>38.29</v>
      </c>
      <c r="G48" s="29">
        <f t="shared" si="16"/>
        <v>50.69</v>
      </c>
      <c r="H48" s="29">
        <f t="shared" si="17"/>
        <v>202.74</v>
      </c>
      <c r="I48" s="29">
        <f t="shared" si="18"/>
        <v>626.04</v>
      </c>
      <c r="J48" s="29">
        <f t="shared" si="19"/>
        <v>828.78</v>
      </c>
      <c r="K48" s="14"/>
      <c r="L48" s="14"/>
      <c r="M48" s="17"/>
      <c r="N48" s="14"/>
      <c r="O48" s="14"/>
      <c r="P48" s="14"/>
      <c r="Q48" s="14"/>
      <c r="R48" s="14"/>
      <c r="S48" s="14"/>
      <c r="T48" s="14"/>
      <c r="U48" s="14"/>
    </row>
    <row r="49" spans="1:21" s="8" customFormat="1" x14ac:dyDescent="0.2">
      <c r="A49" s="26"/>
      <c r="B49" s="25"/>
      <c r="C49" s="26"/>
      <c r="D49" s="37"/>
      <c r="E49" s="28"/>
      <c r="F49" s="28"/>
      <c r="G49" s="29"/>
      <c r="H49" s="29"/>
      <c r="I49" s="29"/>
      <c r="J49" s="29"/>
      <c r="K49" s="14"/>
      <c r="L49" s="14"/>
      <c r="M49" s="15"/>
      <c r="N49" s="14"/>
      <c r="O49" s="14"/>
      <c r="P49" s="14"/>
      <c r="Q49" s="14"/>
      <c r="R49" s="14"/>
      <c r="S49" s="14"/>
      <c r="T49" s="14"/>
      <c r="U49" s="14"/>
    </row>
    <row r="50" spans="1:21" ht="20.100000000000001" customHeight="1" x14ac:dyDescent="0.2">
      <c r="A50" s="39" t="s">
        <v>143</v>
      </c>
      <c r="B50" s="22" t="s">
        <v>37</v>
      </c>
      <c r="C50" s="22"/>
      <c r="D50" s="38"/>
      <c r="E50" s="30"/>
      <c r="F50" s="30"/>
      <c r="G50" s="22"/>
      <c r="H50" s="22"/>
      <c r="I50" s="22"/>
      <c r="J50" s="24">
        <f>SUM(J51:J52)</f>
        <v>3127.91</v>
      </c>
      <c r="K50" s="11"/>
      <c r="L50" s="11"/>
      <c r="M50" s="16"/>
      <c r="N50" s="11"/>
      <c r="O50" s="11"/>
      <c r="P50" s="11"/>
      <c r="Q50" s="11"/>
      <c r="R50" s="11"/>
      <c r="S50" s="11"/>
      <c r="T50" s="11"/>
      <c r="U50" s="11"/>
    </row>
    <row r="51" spans="1:21" s="8" customFormat="1" ht="48.75" customHeight="1" x14ac:dyDescent="0.2">
      <c r="A51" s="26" t="s">
        <v>144</v>
      </c>
      <c r="B51" s="25" t="s">
        <v>146</v>
      </c>
      <c r="C51" s="26" t="s">
        <v>231</v>
      </c>
      <c r="D51" s="37">
        <v>1.5</v>
      </c>
      <c r="E51" s="28">
        <v>56.38</v>
      </c>
      <c r="F51" s="28">
        <v>829.32</v>
      </c>
      <c r="G51" s="29">
        <f>E51+F51</f>
        <v>885.7</v>
      </c>
      <c r="H51" s="29">
        <f>TRUNC(D51 * E51, 2)</f>
        <v>84.57</v>
      </c>
      <c r="I51" s="29">
        <f>J51 - H51</f>
        <v>1243.98</v>
      </c>
      <c r="J51" s="29">
        <f>TRUNC(D51 * G51, 2)</f>
        <v>1328.55</v>
      </c>
      <c r="K51" s="14"/>
      <c r="L51" s="14"/>
      <c r="M51" s="15"/>
      <c r="N51" s="14"/>
      <c r="O51" s="14"/>
      <c r="P51" s="14"/>
      <c r="Q51" s="14"/>
      <c r="R51" s="14"/>
      <c r="S51" s="14"/>
      <c r="T51" s="14"/>
      <c r="U51" s="14"/>
    </row>
    <row r="52" spans="1:21" s="8" customFormat="1" ht="48.75" customHeight="1" x14ac:dyDescent="0.2">
      <c r="A52" s="26" t="s">
        <v>145</v>
      </c>
      <c r="B52" s="25" t="s">
        <v>147</v>
      </c>
      <c r="C52" s="26" t="s">
        <v>231</v>
      </c>
      <c r="D52" s="37">
        <v>1.68</v>
      </c>
      <c r="E52" s="28">
        <v>11.75</v>
      </c>
      <c r="F52" s="28">
        <v>1059.3</v>
      </c>
      <c r="G52" s="29">
        <f>E52+F52</f>
        <v>1071.05</v>
      </c>
      <c r="H52" s="29">
        <f>TRUNC(D52 * E52, 2)</f>
        <v>19.739999999999998</v>
      </c>
      <c r="I52" s="29">
        <f>J52 - H52</f>
        <v>1779.62</v>
      </c>
      <c r="J52" s="29">
        <f>TRUNC(D52 * G52, 2)</f>
        <v>1799.36</v>
      </c>
      <c r="K52" s="14"/>
      <c r="L52" s="14"/>
      <c r="M52" s="15"/>
      <c r="N52" s="14"/>
      <c r="O52" s="14"/>
      <c r="P52" s="14"/>
      <c r="Q52" s="14"/>
      <c r="R52" s="14"/>
      <c r="S52" s="14"/>
      <c r="T52" s="14"/>
      <c r="U52" s="14"/>
    </row>
    <row r="53" spans="1:21" s="8" customFormat="1" x14ac:dyDescent="0.2">
      <c r="A53" s="26"/>
      <c r="B53" s="25"/>
      <c r="C53" s="26"/>
      <c r="D53" s="37"/>
      <c r="E53" s="28"/>
      <c r="F53" s="28"/>
      <c r="G53" s="29"/>
      <c r="H53" s="29"/>
      <c r="I53" s="29"/>
      <c r="J53" s="29"/>
      <c r="K53" s="14"/>
      <c r="L53" s="14"/>
      <c r="M53" s="15"/>
      <c r="N53" s="14"/>
      <c r="O53" s="14"/>
      <c r="P53" s="14"/>
      <c r="Q53" s="14"/>
      <c r="R53" s="14"/>
      <c r="S53" s="14"/>
      <c r="T53" s="14"/>
      <c r="U53" s="14"/>
    </row>
    <row r="54" spans="1:21" ht="20.100000000000001" customHeight="1" x14ac:dyDescent="0.2">
      <c r="A54" s="39" t="s">
        <v>148</v>
      </c>
      <c r="B54" s="22" t="s">
        <v>149</v>
      </c>
      <c r="C54" s="22"/>
      <c r="D54" s="38"/>
      <c r="E54" s="30"/>
      <c r="F54" s="30"/>
      <c r="G54" s="22"/>
      <c r="H54" s="22"/>
      <c r="I54" s="22"/>
      <c r="J54" s="24">
        <f>SUM(J55:J76)</f>
        <v>12528.25</v>
      </c>
      <c r="K54" s="11"/>
      <c r="L54" s="11"/>
      <c r="M54" s="16"/>
      <c r="N54" s="11"/>
      <c r="O54" s="11"/>
      <c r="P54" s="11"/>
      <c r="Q54" s="11"/>
      <c r="R54" s="11"/>
      <c r="S54" s="11"/>
      <c r="T54" s="11"/>
      <c r="U54" s="11"/>
    </row>
    <row r="55" spans="1:21" s="8" customFormat="1" ht="48.75" customHeight="1" x14ac:dyDescent="0.2">
      <c r="A55" s="26" t="s">
        <v>150</v>
      </c>
      <c r="B55" s="25" t="s">
        <v>172</v>
      </c>
      <c r="C55" s="26" t="s">
        <v>16</v>
      </c>
      <c r="D55" s="37">
        <v>3</v>
      </c>
      <c r="E55" s="28">
        <v>182.47</v>
      </c>
      <c r="F55" s="28">
        <v>284.60000000000002</v>
      </c>
      <c r="G55" s="29">
        <f t="shared" ref="G55:G76" si="20">E55+F55</f>
        <v>467.07000000000005</v>
      </c>
      <c r="H55" s="29">
        <f t="shared" ref="H55:H76" si="21">TRUNC(D55 * E55, 2)</f>
        <v>547.41</v>
      </c>
      <c r="I55" s="29">
        <f t="shared" ref="I55:I76" si="22">J55 - H55</f>
        <v>853.80000000000007</v>
      </c>
      <c r="J55" s="29">
        <f t="shared" ref="J55:J76" si="23">TRUNC(D55 * G55, 2)</f>
        <v>1401.21</v>
      </c>
      <c r="K55" s="14"/>
      <c r="L55" s="14"/>
      <c r="M55" s="15"/>
      <c r="N55" s="14"/>
      <c r="O55" s="14"/>
      <c r="P55" s="14"/>
      <c r="Q55" s="14"/>
      <c r="R55" s="14"/>
      <c r="S55" s="14"/>
      <c r="T55" s="14"/>
      <c r="U55" s="14"/>
    </row>
    <row r="56" spans="1:21" s="8" customFormat="1" ht="48.75" customHeight="1" x14ac:dyDescent="0.2">
      <c r="A56" s="26" t="s">
        <v>151</v>
      </c>
      <c r="B56" s="25" t="s">
        <v>263</v>
      </c>
      <c r="C56" s="26" t="s">
        <v>21</v>
      </c>
      <c r="D56" s="37">
        <v>231</v>
      </c>
      <c r="E56" s="28">
        <v>2.13</v>
      </c>
      <c r="F56" s="28">
        <v>10.92</v>
      </c>
      <c r="G56" s="29">
        <f t="shared" si="20"/>
        <v>13.05</v>
      </c>
      <c r="H56" s="29">
        <f t="shared" si="21"/>
        <v>492.03</v>
      </c>
      <c r="I56" s="29">
        <f t="shared" si="22"/>
        <v>2522.5200000000004</v>
      </c>
      <c r="J56" s="29">
        <f t="shared" si="23"/>
        <v>3014.55</v>
      </c>
      <c r="K56" s="14"/>
      <c r="L56" s="14"/>
      <c r="M56" s="15"/>
      <c r="N56" s="14"/>
      <c r="O56" s="14"/>
      <c r="P56" s="14"/>
      <c r="Q56" s="14"/>
      <c r="R56" s="14"/>
      <c r="S56" s="14"/>
      <c r="T56" s="14"/>
      <c r="U56" s="14"/>
    </row>
    <row r="57" spans="1:21" s="8" customFormat="1" ht="48.75" customHeight="1" x14ac:dyDescent="0.2">
      <c r="A57" s="26" t="s">
        <v>152</v>
      </c>
      <c r="B57" s="25" t="s">
        <v>264</v>
      </c>
      <c r="C57" s="26" t="s">
        <v>21</v>
      </c>
      <c r="D57" s="37">
        <v>40</v>
      </c>
      <c r="E57" s="28">
        <v>1.62</v>
      </c>
      <c r="F57" s="28">
        <v>6.96</v>
      </c>
      <c r="G57" s="29">
        <f t="shared" si="20"/>
        <v>8.58</v>
      </c>
      <c r="H57" s="29">
        <f t="shared" si="21"/>
        <v>64.8</v>
      </c>
      <c r="I57" s="29">
        <f t="shared" si="22"/>
        <v>278.39999999999998</v>
      </c>
      <c r="J57" s="29">
        <f t="shared" si="23"/>
        <v>343.2</v>
      </c>
      <c r="K57" s="14"/>
      <c r="L57" s="14"/>
      <c r="M57" s="15"/>
      <c r="N57" s="14"/>
      <c r="O57" s="14"/>
      <c r="P57" s="14"/>
      <c r="Q57" s="14"/>
      <c r="R57" s="14"/>
      <c r="S57" s="14"/>
      <c r="T57" s="14"/>
      <c r="U57" s="14"/>
    </row>
    <row r="58" spans="1:21" s="8" customFormat="1" ht="48.75" customHeight="1" x14ac:dyDescent="0.2">
      <c r="A58" s="26" t="s">
        <v>153</v>
      </c>
      <c r="B58" s="25" t="s">
        <v>265</v>
      </c>
      <c r="C58" s="26" t="s">
        <v>21</v>
      </c>
      <c r="D58" s="37">
        <v>200</v>
      </c>
      <c r="E58" s="28">
        <v>1.2</v>
      </c>
      <c r="F58" s="28">
        <v>4.3099999999999996</v>
      </c>
      <c r="G58" s="29">
        <f t="shared" si="20"/>
        <v>5.51</v>
      </c>
      <c r="H58" s="29">
        <f t="shared" si="21"/>
        <v>240</v>
      </c>
      <c r="I58" s="29">
        <f t="shared" si="22"/>
        <v>862</v>
      </c>
      <c r="J58" s="29">
        <f t="shared" si="23"/>
        <v>1102</v>
      </c>
      <c r="K58" s="14"/>
      <c r="L58" s="14"/>
      <c r="M58" s="15"/>
      <c r="N58" s="14"/>
      <c r="O58" s="14"/>
      <c r="P58" s="14"/>
      <c r="Q58" s="14"/>
      <c r="R58" s="14"/>
      <c r="S58" s="14"/>
      <c r="T58" s="14"/>
      <c r="U58" s="14"/>
    </row>
    <row r="59" spans="1:21" s="8" customFormat="1" ht="48.75" customHeight="1" x14ac:dyDescent="0.2">
      <c r="A59" s="26" t="s">
        <v>154</v>
      </c>
      <c r="B59" s="25" t="s">
        <v>173</v>
      </c>
      <c r="C59" s="26" t="s">
        <v>16</v>
      </c>
      <c r="D59" s="37">
        <v>1</v>
      </c>
      <c r="E59" s="28">
        <v>22.25</v>
      </c>
      <c r="F59" s="28">
        <v>412.29</v>
      </c>
      <c r="G59" s="29">
        <f t="shared" si="20"/>
        <v>434.54</v>
      </c>
      <c r="H59" s="29">
        <f t="shared" si="21"/>
        <v>22.25</v>
      </c>
      <c r="I59" s="29">
        <f t="shared" si="22"/>
        <v>412.29</v>
      </c>
      <c r="J59" s="29">
        <f t="shared" si="23"/>
        <v>434.54</v>
      </c>
      <c r="K59" s="14"/>
      <c r="L59" s="14"/>
      <c r="M59" s="15"/>
      <c r="N59" s="14"/>
      <c r="O59" s="14"/>
      <c r="P59" s="14"/>
      <c r="Q59" s="14"/>
      <c r="R59" s="14"/>
      <c r="S59" s="14"/>
      <c r="T59" s="14"/>
      <c r="U59" s="14"/>
    </row>
    <row r="60" spans="1:21" s="8" customFormat="1" ht="48.75" customHeight="1" x14ac:dyDescent="0.2">
      <c r="A60" s="26" t="s">
        <v>155</v>
      </c>
      <c r="B60" s="25" t="s">
        <v>174</v>
      </c>
      <c r="C60" s="26" t="s">
        <v>16</v>
      </c>
      <c r="D60" s="37">
        <v>1</v>
      </c>
      <c r="E60" s="28">
        <v>7.93</v>
      </c>
      <c r="F60" s="28">
        <v>21.99</v>
      </c>
      <c r="G60" s="29">
        <f t="shared" si="20"/>
        <v>29.919999999999998</v>
      </c>
      <c r="H60" s="29">
        <f t="shared" si="21"/>
        <v>7.93</v>
      </c>
      <c r="I60" s="29">
        <f t="shared" si="22"/>
        <v>21.990000000000002</v>
      </c>
      <c r="J60" s="29">
        <f t="shared" si="23"/>
        <v>29.92</v>
      </c>
      <c r="K60" s="14"/>
      <c r="L60" s="14"/>
      <c r="M60" s="15"/>
      <c r="N60" s="14"/>
      <c r="O60" s="14"/>
      <c r="P60" s="14"/>
      <c r="Q60" s="14"/>
      <c r="R60" s="14"/>
      <c r="S60" s="14"/>
      <c r="T60" s="14"/>
      <c r="U60" s="14"/>
    </row>
    <row r="61" spans="1:21" s="8" customFormat="1" ht="48.75" customHeight="1" x14ac:dyDescent="0.2">
      <c r="A61" s="26" t="s">
        <v>156</v>
      </c>
      <c r="B61" s="25" t="s">
        <v>175</v>
      </c>
      <c r="C61" s="26" t="s">
        <v>16</v>
      </c>
      <c r="D61" s="37">
        <v>2</v>
      </c>
      <c r="E61" s="28">
        <v>2.77</v>
      </c>
      <c r="F61" s="28">
        <v>13.66</v>
      </c>
      <c r="G61" s="29">
        <f t="shared" si="20"/>
        <v>16.43</v>
      </c>
      <c r="H61" s="29">
        <f t="shared" si="21"/>
        <v>5.54</v>
      </c>
      <c r="I61" s="29">
        <f t="shared" si="22"/>
        <v>27.32</v>
      </c>
      <c r="J61" s="29">
        <f t="shared" si="23"/>
        <v>32.86</v>
      </c>
      <c r="K61" s="14"/>
      <c r="L61" s="14"/>
      <c r="M61" s="15"/>
      <c r="N61" s="14"/>
      <c r="O61" s="14"/>
      <c r="P61" s="14"/>
      <c r="Q61" s="14"/>
      <c r="R61" s="14"/>
      <c r="S61" s="14"/>
      <c r="T61" s="14"/>
      <c r="U61" s="14"/>
    </row>
    <row r="62" spans="1:21" s="8" customFormat="1" ht="48.75" customHeight="1" x14ac:dyDescent="0.2">
      <c r="A62" s="26" t="s">
        <v>157</v>
      </c>
      <c r="B62" s="25" t="s">
        <v>176</v>
      </c>
      <c r="C62" s="26" t="s">
        <v>16</v>
      </c>
      <c r="D62" s="37">
        <v>1</v>
      </c>
      <c r="E62" s="28">
        <v>3.81</v>
      </c>
      <c r="F62" s="28">
        <v>14.45</v>
      </c>
      <c r="G62" s="29">
        <f t="shared" si="20"/>
        <v>18.259999999999998</v>
      </c>
      <c r="H62" s="29">
        <f t="shared" si="21"/>
        <v>3.81</v>
      </c>
      <c r="I62" s="29">
        <f t="shared" si="22"/>
        <v>14.450000000000001</v>
      </c>
      <c r="J62" s="29">
        <f t="shared" si="23"/>
        <v>18.260000000000002</v>
      </c>
      <c r="K62" s="14"/>
      <c r="L62" s="14"/>
      <c r="M62" s="15"/>
      <c r="N62" s="14"/>
      <c r="O62" s="14"/>
      <c r="P62" s="14"/>
      <c r="Q62" s="14"/>
      <c r="R62" s="14"/>
      <c r="S62" s="14"/>
      <c r="T62" s="14"/>
      <c r="U62" s="14"/>
    </row>
    <row r="63" spans="1:21" s="8" customFormat="1" ht="48.75" customHeight="1" x14ac:dyDescent="0.2">
      <c r="A63" s="26" t="s">
        <v>158</v>
      </c>
      <c r="B63" s="25" t="s">
        <v>266</v>
      </c>
      <c r="C63" s="26" t="s">
        <v>21</v>
      </c>
      <c r="D63" s="37">
        <v>100</v>
      </c>
      <c r="E63" s="28">
        <v>7.42</v>
      </c>
      <c r="F63" s="28">
        <v>8.34</v>
      </c>
      <c r="G63" s="29">
        <f t="shared" si="20"/>
        <v>15.76</v>
      </c>
      <c r="H63" s="29">
        <f t="shared" si="21"/>
        <v>742</v>
      </c>
      <c r="I63" s="29">
        <f t="shared" si="22"/>
        <v>834</v>
      </c>
      <c r="J63" s="29">
        <f t="shared" si="23"/>
        <v>1576</v>
      </c>
      <c r="K63" s="14"/>
      <c r="L63" s="14"/>
      <c r="M63" s="15"/>
      <c r="N63" s="14"/>
      <c r="O63" s="14"/>
      <c r="P63" s="14"/>
      <c r="Q63" s="14"/>
      <c r="R63" s="14"/>
      <c r="S63" s="14"/>
      <c r="T63" s="14"/>
      <c r="U63" s="14"/>
    </row>
    <row r="64" spans="1:21" s="8" customFormat="1" ht="48.75" customHeight="1" x14ac:dyDescent="0.2">
      <c r="A64" s="26" t="s">
        <v>159</v>
      </c>
      <c r="B64" s="25" t="s">
        <v>267</v>
      </c>
      <c r="C64" s="26" t="s">
        <v>21</v>
      </c>
      <c r="D64" s="37">
        <v>10</v>
      </c>
      <c r="E64" s="28">
        <v>5.61</v>
      </c>
      <c r="F64" s="28">
        <v>6.54</v>
      </c>
      <c r="G64" s="29">
        <f t="shared" si="20"/>
        <v>12.15</v>
      </c>
      <c r="H64" s="29">
        <f t="shared" si="21"/>
        <v>56.1</v>
      </c>
      <c r="I64" s="29">
        <f t="shared" si="22"/>
        <v>65.400000000000006</v>
      </c>
      <c r="J64" s="29">
        <f t="shared" si="23"/>
        <v>121.5</v>
      </c>
      <c r="K64" s="14"/>
      <c r="L64" s="14"/>
      <c r="M64" s="15"/>
      <c r="N64" s="14"/>
      <c r="O64" s="14"/>
      <c r="P64" s="14"/>
      <c r="Q64" s="14"/>
      <c r="R64" s="14"/>
      <c r="S64" s="14"/>
      <c r="T64" s="14"/>
      <c r="U64" s="14"/>
    </row>
    <row r="65" spans="1:21" s="8" customFormat="1" ht="48.75" customHeight="1" x14ac:dyDescent="0.2">
      <c r="A65" s="26" t="s">
        <v>160</v>
      </c>
      <c r="B65" s="25" t="s">
        <v>268</v>
      </c>
      <c r="C65" s="26" t="s">
        <v>16</v>
      </c>
      <c r="D65" s="37">
        <v>18</v>
      </c>
      <c r="E65" s="28">
        <v>18.84</v>
      </c>
      <c r="F65" s="28">
        <v>18.48</v>
      </c>
      <c r="G65" s="29">
        <f t="shared" si="20"/>
        <v>37.32</v>
      </c>
      <c r="H65" s="29">
        <f t="shared" si="21"/>
        <v>339.12</v>
      </c>
      <c r="I65" s="29">
        <f t="shared" si="22"/>
        <v>332.64</v>
      </c>
      <c r="J65" s="29">
        <f t="shared" si="23"/>
        <v>671.76</v>
      </c>
      <c r="K65" s="14"/>
      <c r="L65" s="14"/>
      <c r="M65" s="15"/>
      <c r="N65" s="14"/>
      <c r="O65" s="14"/>
      <c r="P65" s="14"/>
      <c r="Q65" s="14"/>
      <c r="R65" s="14"/>
      <c r="S65" s="14"/>
      <c r="T65" s="14"/>
      <c r="U65" s="14"/>
    </row>
    <row r="66" spans="1:21" s="8" customFormat="1" ht="48.75" customHeight="1" x14ac:dyDescent="0.2">
      <c r="A66" s="26" t="s">
        <v>161</v>
      </c>
      <c r="B66" s="25" t="s">
        <v>177</v>
      </c>
      <c r="C66" s="26" t="s">
        <v>21</v>
      </c>
      <c r="D66" s="37">
        <v>22</v>
      </c>
      <c r="E66" s="28">
        <v>18.89</v>
      </c>
      <c r="F66" s="28">
        <v>28.98</v>
      </c>
      <c r="G66" s="29">
        <f t="shared" si="20"/>
        <v>47.870000000000005</v>
      </c>
      <c r="H66" s="29">
        <f t="shared" si="21"/>
        <v>415.58</v>
      </c>
      <c r="I66" s="29">
        <f t="shared" si="22"/>
        <v>637.56000000000017</v>
      </c>
      <c r="J66" s="29">
        <f t="shared" si="23"/>
        <v>1053.1400000000001</v>
      </c>
      <c r="K66" s="14"/>
      <c r="L66" s="14"/>
      <c r="M66" s="15"/>
      <c r="N66" s="14"/>
      <c r="O66" s="14"/>
      <c r="P66" s="14"/>
      <c r="Q66" s="14"/>
      <c r="R66" s="14"/>
      <c r="S66" s="14"/>
      <c r="T66" s="14"/>
      <c r="U66" s="14"/>
    </row>
    <row r="67" spans="1:21" s="8" customFormat="1" ht="48.75" customHeight="1" x14ac:dyDescent="0.2">
      <c r="A67" s="26" t="s">
        <v>162</v>
      </c>
      <c r="B67" s="25" t="s">
        <v>178</v>
      </c>
      <c r="C67" s="26" t="s">
        <v>21</v>
      </c>
      <c r="D67" s="37">
        <v>41</v>
      </c>
      <c r="E67" s="28">
        <v>3.96</v>
      </c>
      <c r="F67" s="28">
        <v>8.6199999999999992</v>
      </c>
      <c r="G67" s="29">
        <f t="shared" si="20"/>
        <v>12.579999999999998</v>
      </c>
      <c r="H67" s="29">
        <f t="shared" si="21"/>
        <v>162.36000000000001</v>
      </c>
      <c r="I67" s="29">
        <f t="shared" si="22"/>
        <v>353.41999999999996</v>
      </c>
      <c r="J67" s="29">
        <f t="shared" si="23"/>
        <v>515.78</v>
      </c>
      <c r="K67" s="14"/>
      <c r="L67" s="14"/>
      <c r="M67" s="15"/>
      <c r="N67" s="14"/>
      <c r="O67" s="14"/>
      <c r="P67" s="14"/>
      <c r="Q67" s="14"/>
      <c r="R67" s="14"/>
      <c r="S67" s="14"/>
      <c r="T67" s="14"/>
      <c r="U67" s="14"/>
    </row>
    <row r="68" spans="1:21" s="8" customFormat="1" ht="48.75" customHeight="1" x14ac:dyDescent="0.2">
      <c r="A68" s="26" t="s">
        <v>164</v>
      </c>
      <c r="B68" s="25" t="s">
        <v>269</v>
      </c>
      <c r="C68" s="26" t="s">
        <v>16</v>
      </c>
      <c r="D68" s="37">
        <v>1</v>
      </c>
      <c r="E68" s="28">
        <v>15.1</v>
      </c>
      <c r="F68" s="28">
        <v>18.89</v>
      </c>
      <c r="G68" s="29">
        <f t="shared" si="20"/>
        <v>33.99</v>
      </c>
      <c r="H68" s="29">
        <f t="shared" si="21"/>
        <v>15.1</v>
      </c>
      <c r="I68" s="29">
        <f t="shared" si="22"/>
        <v>18.89</v>
      </c>
      <c r="J68" s="29">
        <f t="shared" si="23"/>
        <v>33.99</v>
      </c>
      <c r="K68" s="14"/>
      <c r="L68" s="14"/>
      <c r="M68" s="15"/>
      <c r="N68" s="14"/>
      <c r="O68" s="14"/>
      <c r="P68" s="14"/>
      <c r="Q68" s="14"/>
      <c r="R68" s="14"/>
      <c r="S68" s="14"/>
      <c r="T68" s="14"/>
      <c r="U68" s="14"/>
    </row>
    <row r="69" spans="1:21" s="8" customFormat="1" ht="48.75" customHeight="1" x14ac:dyDescent="0.2">
      <c r="A69" s="26" t="s">
        <v>165</v>
      </c>
      <c r="B69" s="25" t="s">
        <v>270</v>
      </c>
      <c r="C69" s="26" t="s">
        <v>16</v>
      </c>
      <c r="D69" s="37">
        <v>1</v>
      </c>
      <c r="E69" s="28">
        <v>22.24</v>
      </c>
      <c r="F69" s="28">
        <v>29.49</v>
      </c>
      <c r="G69" s="29">
        <f t="shared" si="20"/>
        <v>51.73</v>
      </c>
      <c r="H69" s="29">
        <f t="shared" si="21"/>
        <v>22.24</v>
      </c>
      <c r="I69" s="29">
        <f t="shared" si="22"/>
        <v>29.49</v>
      </c>
      <c r="J69" s="29">
        <f t="shared" si="23"/>
        <v>51.73</v>
      </c>
      <c r="K69" s="14"/>
      <c r="L69" s="14"/>
      <c r="M69" s="15"/>
      <c r="N69" s="14"/>
      <c r="O69" s="14"/>
      <c r="P69" s="14"/>
      <c r="Q69" s="14"/>
      <c r="R69" s="14"/>
      <c r="S69" s="14"/>
      <c r="T69" s="14"/>
      <c r="U69" s="14"/>
    </row>
    <row r="70" spans="1:21" s="8" customFormat="1" ht="48.75" customHeight="1" x14ac:dyDescent="0.2">
      <c r="A70" s="26" t="s">
        <v>166</v>
      </c>
      <c r="B70" s="25" t="s">
        <v>271</v>
      </c>
      <c r="C70" s="26" t="s">
        <v>16</v>
      </c>
      <c r="D70" s="37">
        <v>2</v>
      </c>
      <c r="E70" s="28">
        <v>15.52</v>
      </c>
      <c r="F70" s="28">
        <v>20.09</v>
      </c>
      <c r="G70" s="29">
        <f t="shared" si="20"/>
        <v>35.61</v>
      </c>
      <c r="H70" s="29">
        <f t="shared" si="21"/>
        <v>31.04</v>
      </c>
      <c r="I70" s="29">
        <f t="shared" si="22"/>
        <v>40.18</v>
      </c>
      <c r="J70" s="29">
        <f t="shared" si="23"/>
        <v>71.22</v>
      </c>
      <c r="K70" s="14"/>
      <c r="L70" s="14"/>
      <c r="M70" s="15"/>
      <c r="N70" s="14"/>
      <c r="O70" s="14"/>
      <c r="P70" s="14"/>
      <c r="Q70" s="14"/>
      <c r="R70" s="14"/>
      <c r="S70" s="14"/>
      <c r="T70" s="14"/>
      <c r="U70" s="14"/>
    </row>
    <row r="71" spans="1:21" s="8" customFormat="1" ht="48.75" customHeight="1" x14ac:dyDescent="0.2">
      <c r="A71" s="26" t="s">
        <v>163</v>
      </c>
      <c r="B71" s="25" t="s">
        <v>272</v>
      </c>
      <c r="C71" s="26" t="s">
        <v>16</v>
      </c>
      <c r="D71" s="37">
        <v>1</v>
      </c>
      <c r="E71" s="28">
        <v>15.52</v>
      </c>
      <c r="F71" s="28">
        <v>22.5</v>
      </c>
      <c r="G71" s="29">
        <f t="shared" si="20"/>
        <v>38.019999999999996</v>
      </c>
      <c r="H71" s="29">
        <f t="shared" si="21"/>
        <v>15.52</v>
      </c>
      <c r="I71" s="29">
        <f t="shared" si="22"/>
        <v>22.500000000000004</v>
      </c>
      <c r="J71" s="29">
        <f t="shared" si="23"/>
        <v>38.020000000000003</v>
      </c>
      <c r="K71" s="14"/>
      <c r="L71" s="14"/>
      <c r="M71" s="15"/>
      <c r="N71" s="14"/>
      <c r="O71" s="14"/>
      <c r="P71" s="14"/>
      <c r="Q71" s="14"/>
      <c r="R71" s="14"/>
      <c r="S71" s="14"/>
      <c r="T71" s="14"/>
      <c r="U71" s="14"/>
    </row>
    <row r="72" spans="1:21" s="8" customFormat="1" ht="48.75" customHeight="1" x14ac:dyDescent="0.2">
      <c r="A72" s="26" t="s">
        <v>167</v>
      </c>
      <c r="B72" s="25" t="s">
        <v>273</v>
      </c>
      <c r="C72" s="26" t="s">
        <v>16</v>
      </c>
      <c r="D72" s="37">
        <v>18</v>
      </c>
      <c r="E72" s="28">
        <v>14.84</v>
      </c>
      <c r="F72" s="28">
        <v>19.489999999999998</v>
      </c>
      <c r="G72" s="29">
        <f t="shared" si="20"/>
        <v>34.33</v>
      </c>
      <c r="H72" s="29">
        <f t="shared" si="21"/>
        <v>267.12</v>
      </c>
      <c r="I72" s="29">
        <f t="shared" si="22"/>
        <v>350.82000000000005</v>
      </c>
      <c r="J72" s="29">
        <f t="shared" si="23"/>
        <v>617.94000000000005</v>
      </c>
      <c r="K72" s="14"/>
      <c r="L72" s="14"/>
      <c r="M72" s="15"/>
      <c r="N72" s="14"/>
      <c r="O72" s="14"/>
      <c r="P72" s="14"/>
      <c r="Q72" s="14"/>
      <c r="R72" s="14"/>
      <c r="S72" s="14"/>
      <c r="T72" s="14"/>
      <c r="U72" s="14"/>
    </row>
    <row r="73" spans="1:21" s="8" customFormat="1" ht="48.75" customHeight="1" x14ac:dyDescent="0.2">
      <c r="A73" s="26" t="s">
        <v>168</v>
      </c>
      <c r="B73" s="25" t="s">
        <v>274</v>
      </c>
      <c r="C73" s="26" t="s">
        <v>232</v>
      </c>
      <c r="D73" s="37">
        <v>4.5</v>
      </c>
      <c r="E73" s="28">
        <v>62.17</v>
      </c>
      <c r="F73" s="28">
        <v>35.299999999999997</v>
      </c>
      <c r="G73" s="29">
        <f t="shared" si="20"/>
        <v>97.47</v>
      </c>
      <c r="H73" s="29">
        <f t="shared" si="21"/>
        <v>279.76</v>
      </c>
      <c r="I73" s="29">
        <f t="shared" si="22"/>
        <v>158.85000000000002</v>
      </c>
      <c r="J73" s="29">
        <f t="shared" si="23"/>
        <v>438.61</v>
      </c>
      <c r="K73" s="14"/>
      <c r="L73" s="14"/>
      <c r="M73" s="15"/>
      <c r="N73" s="14"/>
      <c r="O73" s="14"/>
      <c r="P73" s="14"/>
      <c r="Q73" s="14"/>
      <c r="R73" s="14"/>
      <c r="S73" s="14"/>
      <c r="T73" s="14"/>
      <c r="U73" s="14"/>
    </row>
    <row r="74" spans="1:21" s="8" customFormat="1" ht="48.75" customHeight="1" x14ac:dyDescent="0.2">
      <c r="A74" s="26" t="s">
        <v>169</v>
      </c>
      <c r="B74" s="25" t="s">
        <v>129</v>
      </c>
      <c r="C74" s="26" t="s">
        <v>232</v>
      </c>
      <c r="D74" s="37">
        <v>4.5</v>
      </c>
      <c r="E74" s="28">
        <v>37.69</v>
      </c>
      <c r="F74" s="28">
        <v>21.41</v>
      </c>
      <c r="G74" s="29">
        <f t="shared" si="20"/>
        <v>59.099999999999994</v>
      </c>
      <c r="H74" s="29">
        <f t="shared" si="21"/>
        <v>169.6</v>
      </c>
      <c r="I74" s="29">
        <f t="shared" si="22"/>
        <v>96.35</v>
      </c>
      <c r="J74" s="29">
        <f t="shared" si="23"/>
        <v>265.95</v>
      </c>
      <c r="K74" s="14"/>
      <c r="L74" s="14"/>
      <c r="M74" s="15"/>
      <c r="N74" s="14"/>
      <c r="O74" s="14"/>
      <c r="P74" s="14"/>
      <c r="Q74" s="14"/>
      <c r="R74" s="14"/>
      <c r="S74" s="14"/>
      <c r="T74" s="14"/>
      <c r="U74" s="14"/>
    </row>
    <row r="75" spans="1:21" s="8" customFormat="1" ht="48.75" customHeight="1" x14ac:dyDescent="0.2">
      <c r="A75" s="26" t="s">
        <v>170</v>
      </c>
      <c r="B75" s="25" t="s">
        <v>22</v>
      </c>
      <c r="C75" s="26" t="s">
        <v>232</v>
      </c>
      <c r="D75" s="37">
        <v>0.6</v>
      </c>
      <c r="E75" s="28">
        <v>191.68</v>
      </c>
      <c r="F75" s="28">
        <v>0.03</v>
      </c>
      <c r="G75" s="29">
        <f t="shared" si="20"/>
        <v>191.71</v>
      </c>
      <c r="H75" s="29">
        <f t="shared" si="21"/>
        <v>115</v>
      </c>
      <c r="I75" s="29">
        <f t="shared" si="22"/>
        <v>1.9999999999996021E-2</v>
      </c>
      <c r="J75" s="29">
        <f t="shared" si="23"/>
        <v>115.02</v>
      </c>
      <c r="K75" s="14"/>
      <c r="L75" s="14"/>
      <c r="M75" s="15"/>
      <c r="N75" s="14"/>
      <c r="O75" s="14"/>
      <c r="P75" s="14"/>
      <c r="Q75" s="14"/>
      <c r="R75" s="14"/>
      <c r="S75" s="14"/>
      <c r="T75" s="14"/>
      <c r="U75" s="14"/>
    </row>
    <row r="76" spans="1:21" s="8" customFormat="1" ht="48.75" customHeight="1" x14ac:dyDescent="0.2">
      <c r="A76" s="26" t="s">
        <v>171</v>
      </c>
      <c r="B76" s="25" t="s">
        <v>29</v>
      </c>
      <c r="C76" s="26" t="s">
        <v>232</v>
      </c>
      <c r="D76" s="37">
        <v>0.6</v>
      </c>
      <c r="E76" s="28">
        <v>201.7</v>
      </c>
      <c r="F76" s="28">
        <v>766.73</v>
      </c>
      <c r="G76" s="29">
        <f t="shared" si="20"/>
        <v>968.43000000000006</v>
      </c>
      <c r="H76" s="29">
        <f t="shared" si="21"/>
        <v>121.02</v>
      </c>
      <c r="I76" s="29">
        <f t="shared" si="22"/>
        <v>460.03</v>
      </c>
      <c r="J76" s="29">
        <f t="shared" si="23"/>
        <v>581.04999999999995</v>
      </c>
      <c r="K76" s="14"/>
      <c r="L76" s="14"/>
      <c r="M76" s="15"/>
      <c r="N76" s="14"/>
      <c r="O76" s="14"/>
      <c r="P76" s="14"/>
      <c r="Q76" s="14"/>
      <c r="R76" s="14"/>
      <c r="S76" s="14"/>
      <c r="T76" s="14"/>
      <c r="U76" s="14"/>
    </row>
    <row r="77" spans="1:21" s="8" customFormat="1" x14ac:dyDescent="0.2">
      <c r="A77" s="26"/>
      <c r="B77" s="25"/>
      <c r="C77" s="26"/>
      <c r="D77" s="37"/>
      <c r="E77" s="28"/>
      <c r="F77" s="28"/>
      <c r="G77" s="29"/>
      <c r="H77" s="29"/>
      <c r="I77" s="29"/>
      <c r="J77" s="29"/>
      <c r="K77" s="14"/>
      <c r="L77" s="14"/>
      <c r="M77" s="15"/>
      <c r="N77" s="14"/>
      <c r="O77" s="14"/>
      <c r="P77" s="14"/>
      <c r="Q77" s="14"/>
      <c r="R77" s="14"/>
      <c r="S77" s="14"/>
      <c r="T77" s="14"/>
      <c r="U77" s="14"/>
    </row>
    <row r="78" spans="1:21" ht="20.100000000000001" customHeight="1" x14ac:dyDescent="0.2">
      <c r="A78" s="39" t="s">
        <v>180</v>
      </c>
      <c r="B78" s="22" t="s">
        <v>181</v>
      </c>
      <c r="C78" s="22"/>
      <c r="D78" s="38"/>
      <c r="E78" s="30"/>
      <c r="F78" s="30"/>
      <c r="G78" s="22"/>
      <c r="H78" s="22"/>
      <c r="I78" s="22"/>
      <c r="J78" s="24">
        <f>SUM(J79:J86)</f>
        <v>5799.58</v>
      </c>
      <c r="K78" s="11"/>
      <c r="L78" s="11"/>
      <c r="M78" s="16"/>
      <c r="N78" s="11"/>
      <c r="O78" s="11"/>
      <c r="P78" s="11"/>
      <c r="Q78" s="11"/>
      <c r="R78" s="11"/>
      <c r="S78" s="11"/>
      <c r="T78" s="11"/>
      <c r="U78" s="11"/>
    </row>
    <row r="79" spans="1:21" s="8" customFormat="1" ht="48.75" customHeight="1" x14ac:dyDescent="0.2">
      <c r="A79" s="26" t="s">
        <v>182</v>
      </c>
      <c r="B79" s="25" t="s">
        <v>190</v>
      </c>
      <c r="C79" s="26" t="s">
        <v>21</v>
      </c>
      <c r="D79" s="37">
        <v>65</v>
      </c>
      <c r="E79" s="28">
        <v>28.16</v>
      </c>
      <c r="F79" s="28">
        <v>24.23</v>
      </c>
      <c r="G79" s="29">
        <f t="shared" ref="G79:G86" si="24">E79+F79</f>
        <v>52.39</v>
      </c>
      <c r="H79" s="29">
        <f t="shared" ref="H79:H86" si="25">TRUNC(D79 * E79, 2)</f>
        <v>1830.4</v>
      </c>
      <c r="I79" s="29">
        <f t="shared" ref="I79:I86" si="26">J79 - H79</f>
        <v>1574.9499999999998</v>
      </c>
      <c r="J79" s="29">
        <f t="shared" ref="J79:J86" si="27">TRUNC(D79 * G79, 2)</f>
        <v>3405.35</v>
      </c>
      <c r="K79" s="14"/>
      <c r="L79" s="14"/>
      <c r="M79" s="15"/>
      <c r="N79" s="14"/>
      <c r="O79" s="14"/>
      <c r="P79" s="14"/>
      <c r="Q79" s="14"/>
      <c r="R79" s="14"/>
      <c r="S79" s="14"/>
      <c r="T79" s="14"/>
      <c r="U79" s="14"/>
    </row>
    <row r="80" spans="1:21" s="8" customFormat="1" ht="48.75" customHeight="1" x14ac:dyDescent="0.2">
      <c r="A80" s="26" t="s">
        <v>183</v>
      </c>
      <c r="B80" s="25" t="s">
        <v>191</v>
      </c>
      <c r="C80" s="26" t="s">
        <v>16</v>
      </c>
      <c r="D80" s="37">
        <v>2</v>
      </c>
      <c r="E80" s="28">
        <v>4.51</v>
      </c>
      <c r="F80" s="28">
        <v>17.68</v>
      </c>
      <c r="G80" s="29">
        <f t="shared" si="24"/>
        <v>22.189999999999998</v>
      </c>
      <c r="H80" s="29">
        <f t="shared" si="25"/>
        <v>9.02</v>
      </c>
      <c r="I80" s="29">
        <f t="shared" si="26"/>
        <v>35.36</v>
      </c>
      <c r="J80" s="29">
        <f t="shared" si="27"/>
        <v>44.38</v>
      </c>
      <c r="K80" s="14"/>
      <c r="L80" s="14"/>
      <c r="M80" s="15"/>
      <c r="N80" s="14"/>
      <c r="O80" s="14"/>
      <c r="P80" s="14"/>
      <c r="Q80" s="14"/>
      <c r="R80" s="14"/>
      <c r="S80" s="14"/>
      <c r="T80" s="14"/>
      <c r="U80" s="14"/>
    </row>
    <row r="81" spans="1:21" s="8" customFormat="1" ht="48.75" customHeight="1" x14ac:dyDescent="0.2">
      <c r="A81" s="26" t="s">
        <v>184</v>
      </c>
      <c r="B81" s="25" t="s">
        <v>275</v>
      </c>
      <c r="C81" s="26" t="s">
        <v>16</v>
      </c>
      <c r="D81" s="37">
        <v>1</v>
      </c>
      <c r="E81" s="28">
        <v>4.57</v>
      </c>
      <c r="F81" s="28">
        <v>130.97</v>
      </c>
      <c r="G81" s="29">
        <f t="shared" si="24"/>
        <v>135.54</v>
      </c>
      <c r="H81" s="29">
        <f t="shared" si="25"/>
        <v>4.57</v>
      </c>
      <c r="I81" s="29">
        <f t="shared" si="26"/>
        <v>130.97</v>
      </c>
      <c r="J81" s="29">
        <f t="shared" si="27"/>
        <v>135.54</v>
      </c>
      <c r="K81" s="14"/>
      <c r="L81" s="14"/>
      <c r="M81" s="15"/>
      <c r="N81" s="14"/>
      <c r="O81" s="14"/>
      <c r="P81" s="14"/>
      <c r="Q81" s="14"/>
      <c r="R81" s="14"/>
      <c r="S81" s="14"/>
      <c r="T81" s="14"/>
      <c r="U81" s="14"/>
    </row>
    <row r="82" spans="1:21" s="8" customFormat="1" ht="48.75" customHeight="1" x14ac:dyDescent="0.2">
      <c r="A82" s="26" t="s">
        <v>185</v>
      </c>
      <c r="B82" s="25" t="s">
        <v>179</v>
      </c>
      <c r="C82" s="26" t="s">
        <v>232</v>
      </c>
      <c r="D82" s="37">
        <v>9</v>
      </c>
      <c r="E82" s="28">
        <v>62.17</v>
      </c>
      <c r="F82" s="28">
        <v>35.299999999999997</v>
      </c>
      <c r="G82" s="29">
        <f t="shared" si="24"/>
        <v>97.47</v>
      </c>
      <c r="H82" s="29">
        <f t="shared" si="25"/>
        <v>559.53</v>
      </c>
      <c r="I82" s="29">
        <f t="shared" si="26"/>
        <v>317.70000000000005</v>
      </c>
      <c r="J82" s="29">
        <f t="shared" si="27"/>
        <v>877.23</v>
      </c>
      <c r="K82" s="14"/>
      <c r="L82" s="14"/>
      <c r="M82" s="15"/>
      <c r="N82" s="14"/>
      <c r="O82" s="14"/>
      <c r="P82" s="14"/>
      <c r="Q82" s="14"/>
      <c r="R82" s="14"/>
      <c r="S82" s="14"/>
      <c r="T82" s="14"/>
      <c r="U82" s="14"/>
    </row>
    <row r="83" spans="1:21" s="8" customFormat="1" ht="48.75" customHeight="1" x14ac:dyDescent="0.2">
      <c r="A83" s="26" t="s">
        <v>186</v>
      </c>
      <c r="B83" s="25" t="s">
        <v>129</v>
      </c>
      <c r="C83" s="26" t="s">
        <v>232</v>
      </c>
      <c r="D83" s="37">
        <v>9</v>
      </c>
      <c r="E83" s="28">
        <v>37.69</v>
      </c>
      <c r="F83" s="28">
        <v>21.41</v>
      </c>
      <c r="G83" s="29">
        <f t="shared" si="24"/>
        <v>59.099999999999994</v>
      </c>
      <c r="H83" s="29">
        <f t="shared" si="25"/>
        <v>339.21</v>
      </c>
      <c r="I83" s="29">
        <f t="shared" si="26"/>
        <v>192.69</v>
      </c>
      <c r="J83" s="29">
        <f t="shared" si="27"/>
        <v>531.9</v>
      </c>
      <c r="K83" s="14"/>
      <c r="L83" s="14"/>
      <c r="M83" s="15"/>
      <c r="N83" s="14"/>
      <c r="O83" s="14"/>
      <c r="P83" s="14"/>
      <c r="Q83" s="14"/>
      <c r="R83" s="14"/>
      <c r="S83" s="14"/>
      <c r="T83" s="14"/>
      <c r="U83" s="14"/>
    </row>
    <row r="84" spans="1:21" s="8" customFormat="1" ht="48.75" customHeight="1" x14ac:dyDescent="0.2">
      <c r="A84" s="26" t="s">
        <v>187</v>
      </c>
      <c r="B84" s="25" t="s">
        <v>22</v>
      </c>
      <c r="C84" s="26" t="s">
        <v>232</v>
      </c>
      <c r="D84" s="37">
        <v>0.48</v>
      </c>
      <c r="E84" s="28">
        <v>191.68</v>
      </c>
      <c r="F84" s="28">
        <v>0.03</v>
      </c>
      <c r="G84" s="29">
        <f t="shared" si="24"/>
        <v>191.71</v>
      </c>
      <c r="H84" s="29">
        <f t="shared" si="25"/>
        <v>92</v>
      </c>
      <c r="I84" s="29">
        <f t="shared" si="26"/>
        <v>1.9999999999996021E-2</v>
      </c>
      <c r="J84" s="29">
        <f t="shared" si="27"/>
        <v>92.02</v>
      </c>
      <c r="K84" s="14"/>
      <c r="L84" s="14"/>
      <c r="M84" s="15"/>
      <c r="N84" s="14"/>
      <c r="O84" s="14"/>
      <c r="P84" s="14"/>
      <c r="Q84" s="14"/>
      <c r="R84" s="14"/>
      <c r="S84" s="14"/>
      <c r="T84" s="14"/>
      <c r="U84" s="14"/>
    </row>
    <row r="85" spans="1:21" s="8" customFormat="1" ht="48.75" customHeight="1" x14ac:dyDescent="0.2">
      <c r="A85" s="26" t="s">
        <v>188</v>
      </c>
      <c r="B85" s="25" t="s">
        <v>29</v>
      </c>
      <c r="C85" s="26" t="s">
        <v>232</v>
      </c>
      <c r="D85" s="37">
        <v>0.48</v>
      </c>
      <c r="E85" s="28">
        <v>201.7</v>
      </c>
      <c r="F85" s="28">
        <v>766.73</v>
      </c>
      <c r="G85" s="29">
        <f t="shared" si="24"/>
        <v>968.43000000000006</v>
      </c>
      <c r="H85" s="29">
        <f t="shared" si="25"/>
        <v>96.81</v>
      </c>
      <c r="I85" s="29">
        <f t="shared" si="26"/>
        <v>368.03</v>
      </c>
      <c r="J85" s="29">
        <f t="shared" si="27"/>
        <v>464.84</v>
      </c>
      <c r="K85" s="14"/>
      <c r="L85" s="14"/>
      <c r="M85" s="15"/>
      <c r="N85" s="14"/>
      <c r="O85" s="14"/>
      <c r="P85" s="14"/>
      <c r="Q85" s="14"/>
      <c r="R85" s="14"/>
      <c r="S85" s="14"/>
      <c r="T85" s="14"/>
      <c r="U85" s="14"/>
    </row>
    <row r="86" spans="1:21" s="8" customFormat="1" ht="48.75" customHeight="1" x14ac:dyDescent="0.2">
      <c r="A86" s="26" t="s">
        <v>189</v>
      </c>
      <c r="B86" s="25" t="s">
        <v>192</v>
      </c>
      <c r="C86" s="26" t="s">
        <v>16</v>
      </c>
      <c r="D86" s="37">
        <v>1</v>
      </c>
      <c r="E86" s="28">
        <v>101.72</v>
      </c>
      <c r="F86" s="28">
        <v>146.6</v>
      </c>
      <c r="G86" s="29">
        <f t="shared" si="24"/>
        <v>248.32</v>
      </c>
      <c r="H86" s="29">
        <f t="shared" si="25"/>
        <v>101.72</v>
      </c>
      <c r="I86" s="29">
        <f t="shared" si="26"/>
        <v>146.6</v>
      </c>
      <c r="J86" s="29">
        <f t="shared" si="27"/>
        <v>248.32</v>
      </c>
      <c r="K86" s="14"/>
      <c r="L86" s="14"/>
      <c r="M86" s="15"/>
      <c r="N86" s="14"/>
      <c r="O86" s="14"/>
      <c r="P86" s="14"/>
      <c r="Q86" s="14"/>
      <c r="R86" s="14"/>
      <c r="S86" s="14"/>
      <c r="T86" s="14"/>
      <c r="U86" s="14"/>
    </row>
    <row r="87" spans="1:21" s="8" customFormat="1" x14ac:dyDescent="0.2">
      <c r="A87" s="26"/>
      <c r="B87" s="25"/>
      <c r="C87" s="26"/>
      <c r="D87" s="37"/>
      <c r="E87" s="28"/>
      <c r="F87" s="28"/>
      <c r="G87" s="29"/>
      <c r="H87" s="29"/>
      <c r="I87" s="29"/>
      <c r="J87" s="29"/>
      <c r="K87" s="14"/>
      <c r="L87" s="14"/>
      <c r="M87" s="15"/>
      <c r="N87" s="14"/>
      <c r="O87" s="14"/>
      <c r="P87" s="14"/>
      <c r="Q87" s="14"/>
      <c r="R87" s="14"/>
      <c r="S87" s="14"/>
      <c r="T87" s="14"/>
      <c r="U87" s="14"/>
    </row>
    <row r="88" spans="1:21" ht="20.100000000000001" customHeight="1" x14ac:dyDescent="0.2">
      <c r="A88" s="39" t="s">
        <v>193</v>
      </c>
      <c r="B88" s="22" t="s">
        <v>43</v>
      </c>
      <c r="C88" s="22"/>
      <c r="D88" s="38"/>
      <c r="E88" s="30"/>
      <c r="F88" s="30"/>
      <c r="G88" s="22"/>
      <c r="H88" s="22"/>
      <c r="I88" s="22"/>
      <c r="J88" s="24">
        <f>SUM(J89:J93)</f>
        <v>4251.12</v>
      </c>
      <c r="K88" s="11"/>
      <c r="L88" s="11"/>
      <c r="M88" s="16"/>
      <c r="N88" s="11"/>
      <c r="O88" s="11"/>
      <c r="P88" s="11"/>
      <c r="Q88" s="11"/>
      <c r="R88" s="11"/>
      <c r="S88" s="11"/>
      <c r="T88" s="11"/>
      <c r="U88" s="11"/>
    </row>
    <row r="89" spans="1:21" s="8" customFormat="1" ht="48.75" customHeight="1" x14ac:dyDescent="0.2">
      <c r="A89" s="26" t="s">
        <v>199</v>
      </c>
      <c r="B89" s="25" t="s">
        <v>276</v>
      </c>
      <c r="C89" s="26" t="s">
        <v>231</v>
      </c>
      <c r="D89" s="37">
        <v>98.1</v>
      </c>
      <c r="E89" s="28">
        <v>2</v>
      </c>
      <c r="F89" s="28">
        <v>3.38</v>
      </c>
      <c r="G89" s="29">
        <f>E89+F89</f>
        <v>5.38</v>
      </c>
      <c r="H89" s="29">
        <f>TRUNC(D89 * E89, 2)</f>
        <v>196.2</v>
      </c>
      <c r="I89" s="29">
        <f>J89 - H89</f>
        <v>331.57</v>
      </c>
      <c r="J89" s="29">
        <f>TRUNC(D89 * G89, 2)</f>
        <v>527.77</v>
      </c>
      <c r="K89" s="14"/>
      <c r="L89" s="14"/>
      <c r="M89" s="15"/>
      <c r="N89" s="14"/>
      <c r="O89" s="14"/>
      <c r="P89" s="14"/>
      <c r="Q89" s="14"/>
      <c r="R89" s="14"/>
      <c r="S89" s="14"/>
      <c r="T89" s="14"/>
      <c r="U89" s="14"/>
    </row>
    <row r="90" spans="1:21" s="8" customFormat="1" ht="48.75" customHeight="1" x14ac:dyDescent="0.2">
      <c r="A90" s="26" t="s">
        <v>200</v>
      </c>
      <c r="B90" s="25" t="s">
        <v>277</v>
      </c>
      <c r="C90" s="26" t="s">
        <v>231</v>
      </c>
      <c r="D90" s="37">
        <v>40.909999999999997</v>
      </c>
      <c r="E90" s="28">
        <v>10.91</v>
      </c>
      <c r="F90" s="28">
        <v>9.11</v>
      </c>
      <c r="G90" s="29">
        <f>E90+F90</f>
        <v>20.02</v>
      </c>
      <c r="H90" s="29">
        <f>TRUNC(D90 * E90, 2)</f>
        <v>446.32</v>
      </c>
      <c r="I90" s="29">
        <f>J90 - H90</f>
        <v>372.69</v>
      </c>
      <c r="J90" s="29">
        <f>TRUNC(D90 * G90, 2)</f>
        <v>819.01</v>
      </c>
      <c r="K90" s="14"/>
      <c r="L90" s="14"/>
      <c r="M90" s="15"/>
      <c r="N90" s="14"/>
      <c r="O90" s="14"/>
      <c r="P90" s="14"/>
      <c r="Q90" s="14"/>
      <c r="R90" s="14"/>
      <c r="S90" s="14"/>
      <c r="T90" s="14"/>
      <c r="U90" s="14"/>
    </row>
    <row r="91" spans="1:21" s="8" customFormat="1" ht="48.75" customHeight="1" x14ac:dyDescent="0.2">
      <c r="A91" s="26" t="s">
        <v>201</v>
      </c>
      <c r="B91" s="25" t="s">
        <v>278</v>
      </c>
      <c r="C91" s="26" t="s">
        <v>231</v>
      </c>
      <c r="D91" s="37">
        <v>57.19</v>
      </c>
      <c r="E91" s="28">
        <v>4.6500000000000004</v>
      </c>
      <c r="F91" s="28">
        <v>11.19</v>
      </c>
      <c r="G91" s="29">
        <f>E91+F91</f>
        <v>15.84</v>
      </c>
      <c r="H91" s="29">
        <f>TRUNC(D91 * E91, 2)</f>
        <v>265.93</v>
      </c>
      <c r="I91" s="29">
        <f>J91 - H91</f>
        <v>639.95000000000005</v>
      </c>
      <c r="J91" s="29">
        <f>TRUNC(D91 * G91, 2)</f>
        <v>905.88</v>
      </c>
      <c r="K91" s="14"/>
      <c r="L91" s="14"/>
      <c r="M91" s="15"/>
      <c r="N91" s="14"/>
      <c r="O91" s="14"/>
      <c r="P91" s="14"/>
      <c r="Q91" s="14"/>
      <c r="R91" s="14"/>
      <c r="S91" s="14"/>
      <c r="T91" s="14"/>
      <c r="U91" s="14"/>
    </row>
    <row r="92" spans="1:21" s="8" customFormat="1" ht="48.75" customHeight="1" x14ac:dyDescent="0.2">
      <c r="A92" s="26" t="s">
        <v>202</v>
      </c>
      <c r="B92" s="25" t="s">
        <v>279</v>
      </c>
      <c r="C92" s="26" t="s">
        <v>231</v>
      </c>
      <c r="D92" s="37">
        <v>98.1</v>
      </c>
      <c r="E92" s="28">
        <v>4.92</v>
      </c>
      <c r="F92" s="28">
        <v>10.1</v>
      </c>
      <c r="G92" s="29">
        <f>E92+F92</f>
        <v>15.02</v>
      </c>
      <c r="H92" s="29">
        <f>TRUNC(D92 * E92, 2)</f>
        <v>482.65</v>
      </c>
      <c r="I92" s="29">
        <f>J92 - H92</f>
        <v>990.81000000000006</v>
      </c>
      <c r="J92" s="29">
        <f>TRUNC(D92 * G92, 2)</f>
        <v>1473.46</v>
      </c>
      <c r="K92" s="14"/>
      <c r="L92" s="14"/>
      <c r="M92" s="15"/>
      <c r="N92" s="14"/>
      <c r="O92" s="14"/>
      <c r="P92" s="14"/>
      <c r="Q92" s="14"/>
      <c r="R92" s="14"/>
      <c r="S92" s="14"/>
      <c r="T92" s="14"/>
      <c r="U92" s="14"/>
    </row>
    <row r="93" spans="1:21" s="8" customFormat="1" ht="48.75" customHeight="1" x14ac:dyDescent="0.2">
      <c r="A93" s="26" t="s">
        <v>203</v>
      </c>
      <c r="B93" s="25" t="s">
        <v>198</v>
      </c>
      <c r="C93" s="26" t="s">
        <v>21</v>
      </c>
      <c r="D93" s="37">
        <v>100</v>
      </c>
      <c r="E93" s="28">
        <v>2.61</v>
      </c>
      <c r="F93" s="28">
        <v>2.64</v>
      </c>
      <c r="G93" s="29">
        <f>E93+F93</f>
        <v>5.25</v>
      </c>
      <c r="H93" s="29">
        <f>TRUNC(D93 * E93, 2)</f>
        <v>261</v>
      </c>
      <c r="I93" s="29">
        <f>J93 - H93</f>
        <v>264</v>
      </c>
      <c r="J93" s="29">
        <f>TRUNC(D93 * G93, 2)</f>
        <v>525</v>
      </c>
      <c r="K93" s="14"/>
      <c r="L93" s="14"/>
      <c r="M93" s="15"/>
      <c r="N93" s="14"/>
      <c r="O93" s="14"/>
      <c r="P93" s="14"/>
      <c r="Q93" s="14"/>
      <c r="R93" s="14"/>
      <c r="S93" s="14"/>
      <c r="T93" s="14"/>
      <c r="U93" s="14"/>
    </row>
    <row r="94" spans="1:21" s="8" customFormat="1" x14ac:dyDescent="0.2">
      <c r="A94" s="26"/>
      <c r="B94" s="25"/>
      <c r="C94" s="26"/>
      <c r="D94" s="37"/>
      <c r="E94" s="28"/>
      <c r="F94" s="28"/>
      <c r="G94" s="29"/>
      <c r="H94" s="29"/>
      <c r="I94" s="29"/>
      <c r="J94" s="29"/>
      <c r="K94" s="14"/>
      <c r="L94" s="14"/>
      <c r="M94" s="15"/>
      <c r="N94" s="14"/>
      <c r="O94" s="14"/>
      <c r="P94" s="14"/>
      <c r="Q94" s="14"/>
      <c r="R94" s="14"/>
      <c r="S94" s="14"/>
      <c r="T94" s="14"/>
      <c r="U94" s="14"/>
    </row>
    <row r="95" spans="1:21" ht="20.100000000000001" customHeight="1" x14ac:dyDescent="0.2">
      <c r="A95" s="39" t="s">
        <v>204</v>
      </c>
      <c r="B95" s="22" t="s">
        <v>40</v>
      </c>
      <c r="C95" s="22"/>
      <c r="D95" s="38"/>
      <c r="E95" s="30"/>
      <c r="F95" s="30"/>
      <c r="G95" s="22"/>
      <c r="H95" s="22"/>
      <c r="I95" s="22"/>
      <c r="J95" s="24">
        <f>SUM(J96:J99)</f>
        <v>4614.05</v>
      </c>
      <c r="K95" s="11"/>
      <c r="L95" s="11"/>
      <c r="M95" s="16"/>
      <c r="N95" s="11"/>
      <c r="O95" s="11"/>
      <c r="P95" s="11"/>
      <c r="Q95" s="11"/>
      <c r="R95" s="11"/>
      <c r="S95" s="11"/>
      <c r="T95" s="11"/>
      <c r="U95" s="11"/>
    </row>
    <row r="96" spans="1:21" s="8" customFormat="1" ht="48.75" customHeight="1" x14ac:dyDescent="0.2">
      <c r="A96" s="26" t="s">
        <v>205</v>
      </c>
      <c r="B96" s="25" t="s">
        <v>209</v>
      </c>
      <c r="C96" s="26" t="s">
        <v>231</v>
      </c>
      <c r="D96" s="37">
        <v>16.72</v>
      </c>
      <c r="E96" s="28">
        <v>2.35</v>
      </c>
      <c r="F96" s="28">
        <v>187.89</v>
      </c>
      <c r="G96" s="29">
        <f>E96+F96</f>
        <v>190.23999999999998</v>
      </c>
      <c r="H96" s="29">
        <f>TRUNC(D96 * E96, 2)</f>
        <v>39.29</v>
      </c>
      <c r="I96" s="29">
        <f>J96 - H96</f>
        <v>3141.52</v>
      </c>
      <c r="J96" s="29">
        <f>TRUNC(D96 * G96, 2)</f>
        <v>3180.81</v>
      </c>
      <c r="K96" s="14"/>
      <c r="L96" s="14"/>
      <c r="M96" s="15"/>
      <c r="N96" s="14"/>
      <c r="O96" s="14"/>
      <c r="P96" s="14"/>
      <c r="Q96" s="14"/>
      <c r="R96" s="14"/>
      <c r="S96" s="14"/>
      <c r="T96" s="14"/>
      <c r="U96" s="14"/>
    </row>
    <row r="97" spans="1:21" s="8" customFormat="1" ht="48.75" customHeight="1" x14ac:dyDescent="0.2">
      <c r="A97" s="26" t="s">
        <v>206</v>
      </c>
      <c r="B97" s="25" t="s">
        <v>38</v>
      </c>
      <c r="C97" s="26" t="s">
        <v>39</v>
      </c>
      <c r="D97" s="37">
        <v>14.4</v>
      </c>
      <c r="E97" s="28">
        <v>3.27</v>
      </c>
      <c r="F97" s="28">
        <v>15.65</v>
      </c>
      <c r="G97" s="29">
        <f>E97+F97</f>
        <v>18.920000000000002</v>
      </c>
      <c r="H97" s="29">
        <f>TRUNC(D97 * E97, 2)</f>
        <v>47.08</v>
      </c>
      <c r="I97" s="29">
        <f>J97 - H97</f>
        <v>225.36</v>
      </c>
      <c r="J97" s="29">
        <f>TRUNC(D97 * G97, 2)</f>
        <v>272.44</v>
      </c>
      <c r="K97" s="14"/>
      <c r="L97" s="14"/>
      <c r="M97" s="15"/>
      <c r="N97" s="14"/>
      <c r="O97" s="14"/>
      <c r="P97" s="14"/>
      <c r="Q97" s="14"/>
      <c r="R97" s="14"/>
      <c r="S97" s="14"/>
      <c r="T97" s="14"/>
      <c r="U97" s="14"/>
    </row>
    <row r="98" spans="1:21" s="8" customFormat="1" ht="48.75" customHeight="1" x14ac:dyDescent="0.2">
      <c r="A98" s="26" t="s">
        <v>207</v>
      </c>
      <c r="B98" s="25" t="s">
        <v>42</v>
      </c>
      <c r="C98" s="26" t="s">
        <v>21</v>
      </c>
      <c r="D98" s="37">
        <v>10.98</v>
      </c>
      <c r="E98" s="28">
        <v>6.41</v>
      </c>
      <c r="F98" s="28">
        <v>50.03</v>
      </c>
      <c r="G98" s="29">
        <f>E98+F98</f>
        <v>56.44</v>
      </c>
      <c r="H98" s="29">
        <f>TRUNC(D98 * E98, 2)</f>
        <v>70.38</v>
      </c>
      <c r="I98" s="29">
        <f>J98 - H98</f>
        <v>549.33000000000004</v>
      </c>
      <c r="J98" s="29">
        <f>TRUNC(D98 * G98, 2)</f>
        <v>619.71</v>
      </c>
      <c r="K98" s="14"/>
      <c r="L98" s="14"/>
      <c r="M98" s="15"/>
      <c r="N98" s="14"/>
      <c r="O98" s="14"/>
      <c r="P98" s="14"/>
      <c r="Q98" s="14"/>
      <c r="R98" s="14"/>
      <c r="S98" s="14"/>
      <c r="T98" s="14"/>
      <c r="U98" s="14"/>
    </row>
    <row r="99" spans="1:21" s="8" customFormat="1" ht="48.75" customHeight="1" x14ac:dyDescent="0.2">
      <c r="A99" s="26" t="s">
        <v>208</v>
      </c>
      <c r="B99" s="25" t="s">
        <v>210</v>
      </c>
      <c r="C99" s="26" t="s">
        <v>21</v>
      </c>
      <c r="D99" s="37">
        <v>10.98</v>
      </c>
      <c r="E99" s="28">
        <v>5.91</v>
      </c>
      <c r="F99" s="28">
        <v>43.37</v>
      </c>
      <c r="G99" s="29">
        <f>E99+F99</f>
        <v>49.28</v>
      </c>
      <c r="H99" s="29">
        <f>TRUNC(D99 * E99, 2)</f>
        <v>64.89</v>
      </c>
      <c r="I99" s="29">
        <f>J99 - H99</f>
        <v>476.20000000000005</v>
      </c>
      <c r="J99" s="29">
        <f>TRUNC(D99 * G99, 2)</f>
        <v>541.09</v>
      </c>
      <c r="K99" s="14"/>
      <c r="L99" s="14"/>
      <c r="M99" s="15"/>
      <c r="N99" s="14"/>
      <c r="O99" s="14"/>
      <c r="P99" s="14"/>
      <c r="Q99" s="14"/>
      <c r="R99" s="14"/>
      <c r="S99" s="14"/>
      <c r="T99" s="14"/>
      <c r="U99" s="14"/>
    </row>
    <row r="100" spans="1:21" s="8" customFormat="1" x14ac:dyDescent="0.2">
      <c r="A100" s="26"/>
      <c r="B100" s="25"/>
      <c r="C100" s="26"/>
      <c r="D100" s="37"/>
      <c r="E100" s="28"/>
      <c r="F100" s="28"/>
      <c r="G100" s="29"/>
      <c r="H100" s="29"/>
      <c r="I100" s="29"/>
      <c r="J100" s="29"/>
      <c r="K100" s="14"/>
      <c r="L100" s="14"/>
      <c r="M100" s="15"/>
      <c r="N100" s="14"/>
      <c r="O100" s="14"/>
      <c r="P100" s="14"/>
      <c r="Q100" s="14"/>
      <c r="R100" s="14"/>
      <c r="S100" s="14"/>
      <c r="T100" s="14"/>
      <c r="U100" s="14"/>
    </row>
    <row r="101" spans="1:21" ht="20.100000000000001" customHeight="1" x14ac:dyDescent="0.2">
      <c r="A101" s="39" t="s">
        <v>211</v>
      </c>
      <c r="B101" s="22" t="s">
        <v>212</v>
      </c>
      <c r="C101" s="22"/>
      <c r="D101" s="38"/>
      <c r="E101" s="30"/>
      <c r="F101" s="30"/>
      <c r="G101" s="22"/>
      <c r="H101" s="22"/>
      <c r="I101" s="22"/>
      <c r="J101" s="24">
        <f>SUM(J102:J104)</f>
        <v>2506.1799999999998</v>
      </c>
      <c r="K101" s="11"/>
      <c r="L101" s="11"/>
      <c r="M101" s="16"/>
      <c r="N101" s="11"/>
      <c r="O101" s="11"/>
      <c r="P101" s="11"/>
      <c r="Q101" s="11"/>
      <c r="R101" s="11"/>
      <c r="S101" s="11"/>
      <c r="T101" s="11"/>
      <c r="U101" s="11"/>
    </row>
    <row r="102" spans="1:21" s="8" customFormat="1" ht="48.75" customHeight="1" x14ac:dyDescent="0.2">
      <c r="A102" s="26" t="s">
        <v>213</v>
      </c>
      <c r="B102" s="25" t="s">
        <v>216</v>
      </c>
      <c r="C102" s="26" t="s">
        <v>231</v>
      </c>
      <c r="D102" s="37">
        <v>13.71</v>
      </c>
      <c r="E102" s="28">
        <v>19.260000000000002</v>
      </c>
      <c r="F102" s="28">
        <v>78.08</v>
      </c>
      <c r="G102" s="29">
        <f>E102+F102</f>
        <v>97.34</v>
      </c>
      <c r="H102" s="29">
        <f>TRUNC(D102 * E102, 2)</f>
        <v>264.05</v>
      </c>
      <c r="I102" s="29">
        <f>J102 - H102</f>
        <v>1070.48</v>
      </c>
      <c r="J102" s="29">
        <f>TRUNC(D102 * G102, 2)</f>
        <v>1334.53</v>
      </c>
      <c r="K102" s="14"/>
      <c r="L102" s="14"/>
      <c r="M102" s="15"/>
      <c r="N102" s="14"/>
      <c r="O102" s="14"/>
      <c r="P102" s="14"/>
      <c r="Q102" s="14"/>
      <c r="R102" s="14"/>
      <c r="S102" s="14"/>
      <c r="T102" s="14"/>
      <c r="U102" s="14"/>
    </row>
    <row r="103" spans="1:21" s="8" customFormat="1" ht="48.75" customHeight="1" x14ac:dyDescent="0.2">
      <c r="A103" s="26" t="s">
        <v>214</v>
      </c>
      <c r="B103" s="25" t="s">
        <v>280</v>
      </c>
      <c r="C103" s="26" t="s">
        <v>231</v>
      </c>
      <c r="D103" s="37">
        <v>13.71</v>
      </c>
      <c r="E103" s="28">
        <v>15.82</v>
      </c>
      <c r="F103" s="28">
        <v>58.17</v>
      </c>
      <c r="G103" s="29">
        <f>E103+F103</f>
        <v>73.990000000000009</v>
      </c>
      <c r="H103" s="29">
        <f>TRUNC(D103 * E103, 2)</f>
        <v>216.89</v>
      </c>
      <c r="I103" s="29">
        <f>J103 - H103</f>
        <v>797.51</v>
      </c>
      <c r="J103" s="29">
        <f>TRUNC(D103 * G103, 2)</f>
        <v>1014.4</v>
      </c>
      <c r="K103" s="14"/>
      <c r="L103" s="14"/>
      <c r="M103" s="15"/>
      <c r="N103" s="14"/>
      <c r="O103" s="14"/>
      <c r="P103" s="14"/>
      <c r="Q103" s="14"/>
      <c r="R103" s="14"/>
      <c r="S103" s="14"/>
      <c r="T103" s="14"/>
      <c r="U103" s="14"/>
    </row>
    <row r="104" spans="1:21" s="8" customFormat="1" ht="48.75" customHeight="1" x14ac:dyDescent="0.2">
      <c r="A104" s="26" t="s">
        <v>215</v>
      </c>
      <c r="B104" s="25" t="s">
        <v>281</v>
      </c>
      <c r="C104" s="26" t="s">
        <v>21</v>
      </c>
      <c r="D104" s="37">
        <v>15.15</v>
      </c>
      <c r="E104" s="28">
        <v>2.42</v>
      </c>
      <c r="F104" s="28">
        <v>7.96</v>
      </c>
      <c r="G104" s="29">
        <f>E104+F104</f>
        <v>10.379999999999999</v>
      </c>
      <c r="H104" s="29">
        <f>TRUNC(D104 * E104, 2)</f>
        <v>36.659999999999997</v>
      </c>
      <c r="I104" s="29">
        <f>J104 - H104</f>
        <v>120.59</v>
      </c>
      <c r="J104" s="29">
        <f>TRUNC(D104 * G104, 2)</f>
        <v>157.25</v>
      </c>
      <c r="K104" s="14"/>
      <c r="L104" s="14"/>
      <c r="M104" s="15"/>
      <c r="N104" s="14"/>
      <c r="O104" s="14"/>
      <c r="P104" s="14"/>
      <c r="Q104" s="14"/>
      <c r="R104" s="14"/>
      <c r="S104" s="14"/>
      <c r="T104" s="14"/>
      <c r="U104" s="14"/>
    </row>
    <row r="105" spans="1:21" s="8" customFormat="1" x14ac:dyDescent="0.2">
      <c r="A105" s="26"/>
      <c r="B105" s="25"/>
      <c r="C105" s="26"/>
      <c r="D105" s="37"/>
      <c r="E105" s="28"/>
      <c r="F105" s="28"/>
      <c r="G105" s="29"/>
      <c r="H105" s="29"/>
      <c r="I105" s="29"/>
      <c r="J105" s="29"/>
      <c r="K105" s="14"/>
      <c r="L105" s="14"/>
      <c r="M105" s="15"/>
      <c r="N105" s="14"/>
      <c r="O105" s="14"/>
      <c r="P105" s="14"/>
      <c r="Q105" s="14"/>
      <c r="R105" s="14"/>
      <c r="S105" s="14"/>
      <c r="T105" s="14"/>
      <c r="U105" s="14"/>
    </row>
    <row r="106" spans="1:21" ht="20.100000000000001" customHeight="1" x14ac:dyDescent="0.2">
      <c r="A106" s="39">
        <v>4</v>
      </c>
      <c r="B106" s="22" t="s">
        <v>115</v>
      </c>
      <c r="C106" s="22"/>
      <c r="D106" s="38"/>
      <c r="E106" s="30"/>
      <c r="F106" s="30"/>
      <c r="G106" s="22"/>
      <c r="H106" s="22"/>
      <c r="I106" s="22"/>
      <c r="J106" s="24">
        <f>SUM(J107:J115)</f>
        <v>73098.05</v>
      </c>
      <c r="K106" s="11"/>
      <c r="L106" s="11"/>
      <c r="M106" s="16"/>
      <c r="N106" s="11"/>
      <c r="O106" s="11"/>
      <c r="P106" s="11"/>
      <c r="Q106" s="11"/>
      <c r="R106" s="11"/>
      <c r="S106" s="11"/>
      <c r="T106" s="11"/>
      <c r="U106" s="11"/>
    </row>
    <row r="107" spans="1:21" s="8" customFormat="1" ht="48.75" customHeight="1" x14ac:dyDescent="0.2">
      <c r="A107" s="26" t="s">
        <v>217</v>
      </c>
      <c r="B107" s="25" t="s">
        <v>224</v>
      </c>
      <c r="C107" s="26" t="s">
        <v>11</v>
      </c>
      <c r="D107" s="37">
        <v>20</v>
      </c>
      <c r="E107" s="28">
        <v>24.81</v>
      </c>
      <c r="F107" s="28">
        <v>2.72</v>
      </c>
      <c r="G107" s="29">
        <f t="shared" ref="G107:G115" si="28">E107+F107</f>
        <v>27.529999999999998</v>
      </c>
      <c r="H107" s="29">
        <f t="shared" ref="H107:H115" si="29">TRUNC(D107 * E107, 2)</f>
        <v>496.2</v>
      </c>
      <c r="I107" s="29">
        <f t="shared" ref="I107:I115" si="30">J107 - H107</f>
        <v>54.400000000000034</v>
      </c>
      <c r="J107" s="29">
        <f t="shared" ref="J107:J115" si="31">TRUNC(D107 * G107, 2)</f>
        <v>550.6</v>
      </c>
      <c r="K107" s="14"/>
      <c r="L107" s="14"/>
      <c r="M107" s="15"/>
      <c r="N107" s="14"/>
      <c r="O107" s="14"/>
      <c r="P107" s="14"/>
      <c r="Q107" s="14"/>
      <c r="R107" s="14"/>
      <c r="S107" s="14"/>
      <c r="T107" s="14"/>
      <c r="U107" s="14"/>
    </row>
    <row r="108" spans="1:21" s="8" customFormat="1" ht="48.75" customHeight="1" x14ac:dyDescent="0.2">
      <c r="A108" s="26" t="s">
        <v>218</v>
      </c>
      <c r="B108" s="25" t="s">
        <v>225</v>
      </c>
      <c r="C108" s="26" t="s">
        <v>11</v>
      </c>
      <c r="D108" s="37">
        <v>20</v>
      </c>
      <c r="E108" s="28">
        <v>11.14</v>
      </c>
      <c r="F108" s="28">
        <v>2.72</v>
      </c>
      <c r="G108" s="29">
        <f t="shared" si="28"/>
        <v>13.860000000000001</v>
      </c>
      <c r="H108" s="29">
        <f t="shared" si="29"/>
        <v>222.8</v>
      </c>
      <c r="I108" s="29">
        <f t="shared" si="30"/>
        <v>54.399999999999977</v>
      </c>
      <c r="J108" s="29">
        <f t="shared" si="31"/>
        <v>277.2</v>
      </c>
      <c r="K108" s="14"/>
      <c r="L108" s="14"/>
      <c r="M108" s="15"/>
      <c r="N108" s="14"/>
      <c r="O108" s="14"/>
      <c r="P108" s="14"/>
      <c r="Q108" s="14"/>
      <c r="R108" s="14"/>
      <c r="S108" s="14"/>
      <c r="T108" s="14"/>
      <c r="U108" s="14"/>
    </row>
    <row r="109" spans="1:21" s="8" customFormat="1" ht="48.75" customHeight="1" x14ac:dyDescent="0.2">
      <c r="A109" s="26" t="s">
        <v>219</v>
      </c>
      <c r="B109" s="25" t="s">
        <v>226</v>
      </c>
      <c r="C109" s="26" t="s">
        <v>16</v>
      </c>
      <c r="D109" s="37">
        <v>2</v>
      </c>
      <c r="E109" s="28">
        <v>620.46</v>
      </c>
      <c r="F109" s="28">
        <v>826.23</v>
      </c>
      <c r="G109" s="29">
        <f t="shared" si="28"/>
        <v>1446.69</v>
      </c>
      <c r="H109" s="29">
        <f t="shared" si="29"/>
        <v>1240.92</v>
      </c>
      <c r="I109" s="29">
        <f t="shared" si="30"/>
        <v>1652.46</v>
      </c>
      <c r="J109" s="29">
        <f t="shared" si="31"/>
        <v>2893.38</v>
      </c>
      <c r="K109" s="14"/>
      <c r="L109" s="14"/>
      <c r="M109" s="15"/>
      <c r="N109" s="14"/>
      <c r="O109" s="14"/>
      <c r="P109" s="14"/>
      <c r="Q109" s="14"/>
      <c r="R109" s="14"/>
      <c r="S109" s="14"/>
      <c r="T109" s="14"/>
      <c r="U109" s="14"/>
    </row>
    <row r="110" spans="1:21" s="8" customFormat="1" ht="48.75" customHeight="1" x14ac:dyDescent="0.2">
      <c r="A110" s="26" t="s">
        <v>220</v>
      </c>
      <c r="B110" s="25" t="s">
        <v>227</v>
      </c>
      <c r="C110" s="26" t="s">
        <v>232</v>
      </c>
      <c r="D110" s="37">
        <v>1035</v>
      </c>
      <c r="E110" s="28">
        <v>1.73</v>
      </c>
      <c r="F110" s="28">
        <v>9.0299999999999994</v>
      </c>
      <c r="G110" s="29">
        <f t="shared" si="28"/>
        <v>10.76</v>
      </c>
      <c r="H110" s="29">
        <f t="shared" si="29"/>
        <v>1790.55</v>
      </c>
      <c r="I110" s="29">
        <f t="shared" si="30"/>
        <v>9346.0500000000011</v>
      </c>
      <c r="J110" s="29">
        <f t="shared" si="31"/>
        <v>11136.6</v>
      </c>
      <c r="K110" s="14"/>
      <c r="L110" s="14"/>
      <c r="M110" s="17"/>
      <c r="N110" s="14"/>
      <c r="O110" s="14"/>
      <c r="P110" s="14"/>
      <c r="Q110" s="14"/>
      <c r="R110" s="14"/>
      <c r="S110" s="14"/>
      <c r="T110" s="14"/>
      <c r="U110" s="14"/>
    </row>
    <row r="111" spans="1:21" s="8" customFormat="1" ht="48.75" customHeight="1" x14ac:dyDescent="0.2">
      <c r="A111" s="26" t="s">
        <v>221</v>
      </c>
      <c r="B111" s="25" t="s">
        <v>282</v>
      </c>
      <c r="C111" s="26" t="s">
        <v>231</v>
      </c>
      <c r="D111" s="37">
        <v>2070</v>
      </c>
      <c r="E111" s="28">
        <v>0.4</v>
      </c>
      <c r="F111" s="28">
        <v>1.86</v>
      </c>
      <c r="G111" s="29">
        <f t="shared" si="28"/>
        <v>2.2600000000000002</v>
      </c>
      <c r="H111" s="29">
        <f t="shared" si="29"/>
        <v>828</v>
      </c>
      <c r="I111" s="29">
        <f t="shared" si="30"/>
        <v>3850.2</v>
      </c>
      <c r="J111" s="29">
        <f t="shared" si="31"/>
        <v>4678.2</v>
      </c>
      <c r="K111" s="14"/>
      <c r="L111" s="14"/>
      <c r="M111" s="15"/>
      <c r="N111" s="14"/>
      <c r="O111" s="14"/>
      <c r="P111" s="14"/>
      <c r="Q111" s="14"/>
      <c r="R111" s="14"/>
      <c r="S111" s="14"/>
      <c r="T111" s="14"/>
      <c r="U111" s="14"/>
    </row>
    <row r="112" spans="1:21" s="8" customFormat="1" ht="48.75" customHeight="1" x14ac:dyDescent="0.2">
      <c r="A112" s="26" t="s">
        <v>222</v>
      </c>
      <c r="B112" s="25" t="s">
        <v>283</v>
      </c>
      <c r="C112" s="26" t="s">
        <v>232</v>
      </c>
      <c r="D112" s="37">
        <v>1035</v>
      </c>
      <c r="E112" s="28">
        <v>3.21</v>
      </c>
      <c r="F112" s="28">
        <v>11.32</v>
      </c>
      <c r="G112" s="29">
        <f t="shared" si="28"/>
        <v>14.530000000000001</v>
      </c>
      <c r="H112" s="29">
        <f t="shared" si="29"/>
        <v>3322.35</v>
      </c>
      <c r="I112" s="29">
        <f t="shared" si="30"/>
        <v>11716.199999999999</v>
      </c>
      <c r="J112" s="29">
        <f t="shared" si="31"/>
        <v>15038.55</v>
      </c>
      <c r="K112" s="14"/>
      <c r="L112" s="14"/>
      <c r="M112" s="15"/>
      <c r="N112" s="14"/>
      <c r="O112" s="14"/>
      <c r="P112" s="14"/>
      <c r="Q112" s="14"/>
      <c r="R112" s="14"/>
      <c r="S112" s="14"/>
      <c r="T112" s="14"/>
      <c r="U112" s="14"/>
    </row>
    <row r="113" spans="1:21" s="8" customFormat="1" ht="48.75" customHeight="1" x14ac:dyDescent="0.2">
      <c r="A113" s="26" t="s">
        <v>223</v>
      </c>
      <c r="B113" s="25" t="s">
        <v>284</v>
      </c>
      <c r="C113" s="26" t="s">
        <v>232</v>
      </c>
      <c r="D113" s="37">
        <v>113.85</v>
      </c>
      <c r="E113" s="28">
        <v>49.71</v>
      </c>
      <c r="F113" s="28">
        <v>190.37</v>
      </c>
      <c r="G113" s="29">
        <f t="shared" si="28"/>
        <v>240.08</v>
      </c>
      <c r="H113" s="29">
        <f t="shared" si="29"/>
        <v>5659.48</v>
      </c>
      <c r="I113" s="29">
        <f t="shared" si="30"/>
        <v>21673.62</v>
      </c>
      <c r="J113" s="29">
        <f t="shared" si="31"/>
        <v>27333.1</v>
      </c>
      <c r="K113" s="14"/>
      <c r="L113" s="14"/>
      <c r="M113" s="15"/>
      <c r="N113" s="14"/>
      <c r="O113" s="14"/>
      <c r="P113" s="14"/>
      <c r="Q113" s="14"/>
      <c r="R113" s="14"/>
      <c r="S113" s="14"/>
      <c r="T113" s="14"/>
      <c r="U113" s="14"/>
    </row>
    <row r="114" spans="1:21" s="8" customFormat="1" ht="48.75" customHeight="1" x14ac:dyDescent="0.2">
      <c r="A114" s="26" t="s">
        <v>244</v>
      </c>
      <c r="B114" s="25" t="s">
        <v>246</v>
      </c>
      <c r="C114" s="26" t="s">
        <v>232</v>
      </c>
      <c r="D114" s="37">
        <v>414</v>
      </c>
      <c r="E114" s="28">
        <v>1.81</v>
      </c>
      <c r="F114" s="28">
        <v>14.83</v>
      </c>
      <c r="G114" s="29">
        <f t="shared" ref="G114" si="32">E114+F114</f>
        <v>16.64</v>
      </c>
      <c r="H114" s="29">
        <f t="shared" ref="H114" si="33">TRUNC(D114 * E114, 2)</f>
        <v>749.34</v>
      </c>
      <c r="I114" s="29">
        <f t="shared" ref="I114" si="34">J114 - H114</f>
        <v>6139.62</v>
      </c>
      <c r="J114" s="29">
        <f t="shared" ref="J114" si="35">TRUNC(D114 * G114, 2)</f>
        <v>6888.96</v>
      </c>
      <c r="K114" s="14"/>
      <c r="L114" s="14"/>
      <c r="M114" s="15"/>
      <c r="N114" s="14"/>
      <c r="O114" s="14"/>
      <c r="P114" s="14"/>
      <c r="Q114" s="14"/>
      <c r="R114" s="14"/>
      <c r="S114" s="14"/>
      <c r="T114" s="14"/>
      <c r="U114" s="14"/>
    </row>
    <row r="115" spans="1:21" s="8" customFormat="1" ht="48.75" customHeight="1" x14ac:dyDescent="0.2">
      <c r="A115" s="26" t="s">
        <v>245</v>
      </c>
      <c r="B115" s="25" t="s">
        <v>247</v>
      </c>
      <c r="C115" s="26" t="s">
        <v>232</v>
      </c>
      <c r="D115" s="37">
        <v>414</v>
      </c>
      <c r="E115" s="28">
        <v>1.27</v>
      </c>
      <c r="F115" s="28">
        <v>9.1199999999999992</v>
      </c>
      <c r="G115" s="29">
        <f t="shared" si="28"/>
        <v>10.389999999999999</v>
      </c>
      <c r="H115" s="29">
        <f t="shared" si="29"/>
        <v>525.78</v>
      </c>
      <c r="I115" s="29">
        <f t="shared" si="30"/>
        <v>3775.6800000000003</v>
      </c>
      <c r="J115" s="29">
        <f t="shared" si="31"/>
        <v>4301.46</v>
      </c>
      <c r="K115" s="14"/>
      <c r="L115" s="14"/>
      <c r="M115" s="15"/>
      <c r="N115" s="14"/>
      <c r="O115" s="14"/>
      <c r="P115" s="14"/>
      <c r="Q115" s="14"/>
      <c r="R115" s="14"/>
      <c r="S115" s="14"/>
      <c r="T115" s="14"/>
      <c r="U115" s="14"/>
    </row>
    <row r="116" spans="1:21" s="8" customFormat="1" x14ac:dyDescent="0.2">
      <c r="A116" s="26"/>
      <c r="B116" s="25"/>
      <c r="C116" s="26"/>
      <c r="D116" s="37"/>
      <c r="E116" s="28"/>
      <c r="F116" s="28"/>
      <c r="G116" s="29"/>
      <c r="H116" s="29"/>
      <c r="I116" s="29"/>
      <c r="J116" s="29"/>
      <c r="K116" s="14"/>
      <c r="L116" s="14"/>
      <c r="M116" s="15"/>
      <c r="N116" s="14"/>
      <c r="O116" s="14"/>
      <c r="P116" s="14"/>
      <c r="Q116" s="14"/>
      <c r="R116" s="14"/>
      <c r="S116" s="14"/>
      <c r="T116" s="14"/>
      <c r="U116" s="14"/>
    </row>
    <row r="117" spans="1:21" ht="20.100000000000001" customHeight="1" x14ac:dyDescent="0.2">
      <c r="A117" s="39">
        <v>5</v>
      </c>
      <c r="B117" s="22" t="s">
        <v>116</v>
      </c>
      <c r="C117" s="22"/>
      <c r="D117" s="38"/>
      <c r="E117" s="30"/>
      <c r="F117" s="30"/>
      <c r="G117" s="22"/>
      <c r="H117" s="22"/>
      <c r="I117" s="22"/>
      <c r="J117" s="24">
        <f>SUM(J118:J119)</f>
        <v>4060.48</v>
      </c>
      <c r="K117" s="11"/>
      <c r="L117" s="11"/>
      <c r="M117" s="16"/>
      <c r="N117" s="11"/>
      <c r="O117" s="11"/>
      <c r="P117" s="11"/>
      <c r="Q117" s="11"/>
      <c r="R117" s="11"/>
      <c r="S117" s="11"/>
      <c r="T117" s="11"/>
      <c r="U117" s="11"/>
    </row>
    <row r="118" spans="1:21" s="8" customFormat="1" ht="48.75" customHeight="1" x14ac:dyDescent="0.2">
      <c r="A118" s="26" t="s">
        <v>228</v>
      </c>
      <c r="B118" s="25" t="s">
        <v>22</v>
      </c>
      <c r="C118" s="26" t="s">
        <v>232</v>
      </c>
      <c r="D118" s="37">
        <v>3.5</v>
      </c>
      <c r="E118" s="28">
        <v>191.68</v>
      </c>
      <c r="F118" s="28">
        <v>0.03</v>
      </c>
      <c r="G118" s="29">
        <f>E118+F118</f>
        <v>191.71</v>
      </c>
      <c r="H118" s="29">
        <f>TRUNC(D118 * E118, 2)</f>
        <v>670.88</v>
      </c>
      <c r="I118" s="29">
        <f>J118 - H118</f>
        <v>0.10000000000002274</v>
      </c>
      <c r="J118" s="29">
        <f>TRUNC(D118 * G118, 2)</f>
        <v>670.98</v>
      </c>
      <c r="K118" s="14"/>
      <c r="L118" s="14"/>
      <c r="M118" s="17"/>
      <c r="N118" s="14"/>
      <c r="O118" s="14"/>
      <c r="P118" s="14"/>
      <c r="Q118" s="14"/>
      <c r="R118" s="14"/>
      <c r="S118" s="14"/>
      <c r="T118" s="14"/>
      <c r="U118" s="14"/>
    </row>
    <row r="119" spans="1:21" s="8" customFormat="1" ht="48.75" customHeight="1" x14ac:dyDescent="0.2">
      <c r="A119" s="26" t="s">
        <v>229</v>
      </c>
      <c r="B119" s="25" t="s">
        <v>29</v>
      </c>
      <c r="C119" s="26" t="s">
        <v>232</v>
      </c>
      <c r="D119" s="37">
        <v>3.5</v>
      </c>
      <c r="E119" s="28">
        <v>201.7</v>
      </c>
      <c r="F119" s="28">
        <v>766.73</v>
      </c>
      <c r="G119" s="29">
        <f>E119+F119</f>
        <v>968.43000000000006</v>
      </c>
      <c r="H119" s="29">
        <f>TRUNC(D119 * E119, 2)</f>
        <v>705.95</v>
      </c>
      <c r="I119" s="29">
        <f>J119 - H119</f>
        <v>2683.55</v>
      </c>
      <c r="J119" s="29">
        <f>TRUNC(D119 * G119, 2)</f>
        <v>3389.5</v>
      </c>
      <c r="K119" s="14"/>
      <c r="L119" s="14"/>
      <c r="M119" s="17"/>
      <c r="N119" s="14"/>
      <c r="O119" s="14"/>
      <c r="P119" s="14"/>
      <c r="Q119" s="14"/>
      <c r="R119" s="14"/>
      <c r="S119" s="14"/>
      <c r="T119" s="14"/>
      <c r="U119" s="14"/>
    </row>
    <row r="120" spans="1:21" s="8" customFormat="1" x14ac:dyDescent="0.2">
      <c r="A120" s="26"/>
      <c r="B120" s="25"/>
      <c r="C120" s="26"/>
      <c r="D120" s="37"/>
      <c r="E120" s="28"/>
      <c r="F120" s="28"/>
      <c r="G120" s="29"/>
      <c r="H120" s="29"/>
      <c r="I120" s="29"/>
      <c r="J120" s="29"/>
      <c r="K120" s="14"/>
      <c r="L120" s="14"/>
      <c r="M120" s="15"/>
      <c r="N120" s="14"/>
      <c r="O120" s="14"/>
      <c r="P120" s="14"/>
      <c r="Q120" s="14"/>
      <c r="R120" s="14"/>
      <c r="S120" s="14"/>
      <c r="T120" s="14"/>
      <c r="U120" s="14"/>
    </row>
    <row r="121" spans="1:21" ht="20.100000000000001" customHeight="1" x14ac:dyDescent="0.2">
      <c r="A121" s="39">
        <v>6</v>
      </c>
      <c r="B121" s="22" t="s">
        <v>248</v>
      </c>
      <c r="C121" s="22"/>
      <c r="D121" s="38"/>
      <c r="E121" s="30"/>
      <c r="F121" s="30"/>
      <c r="G121" s="22"/>
      <c r="H121" s="22"/>
      <c r="I121" s="22"/>
      <c r="J121" s="24">
        <f>SUM(J122:J127)</f>
        <v>23308.55</v>
      </c>
      <c r="K121" s="11"/>
      <c r="L121" s="11"/>
      <c r="M121" s="16"/>
      <c r="N121" s="11"/>
      <c r="O121" s="11"/>
      <c r="P121" s="11"/>
      <c r="Q121" s="11"/>
      <c r="R121" s="11"/>
      <c r="S121" s="11"/>
      <c r="T121" s="11"/>
      <c r="U121" s="11"/>
    </row>
    <row r="122" spans="1:21" s="8" customFormat="1" ht="48.75" customHeight="1" x14ac:dyDescent="0.2">
      <c r="A122" s="26" t="s">
        <v>76</v>
      </c>
      <c r="B122" s="25" t="s">
        <v>251</v>
      </c>
      <c r="C122" s="26" t="s">
        <v>231</v>
      </c>
      <c r="D122" s="37">
        <v>79.2</v>
      </c>
      <c r="E122" s="28">
        <v>18.39</v>
      </c>
      <c r="F122" s="28">
        <v>182.9</v>
      </c>
      <c r="G122" s="29">
        <f t="shared" ref="G122:G127" si="36">E122+F122</f>
        <v>201.29000000000002</v>
      </c>
      <c r="H122" s="29">
        <f t="shared" ref="H122:H127" si="37">TRUNC(D122 * E122, 2)</f>
        <v>1456.48</v>
      </c>
      <c r="I122" s="29">
        <f t="shared" ref="I122:I127" si="38">J122 - H122</f>
        <v>14485.68</v>
      </c>
      <c r="J122" s="29">
        <f t="shared" ref="J122:J127" si="39">TRUNC(D122 * G122, 2)</f>
        <v>15942.16</v>
      </c>
      <c r="K122" s="14"/>
      <c r="L122" s="14"/>
      <c r="M122" s="17"/>
      <c r="N122" s="14"/>
      <c r="O122" s="14"/>
      <c r="P122" s="14"/>
      <c r="Q122" s="14"/>
      <c r="R122" s="14"/>
      <c r="S122" s="14"/>
      <c r="T122" s="14"/>
      <c r="U122" s="14"/>
    </row>
    <row r="123" spans="1:21" s="8" customFormat="1" ht="48.75" customHeight="1" x14ac:dyDescent="0.2">
      <c r="A123" s="26" t="s">
        <v>78</v>
      </c>
      <c r="B123" s="25" t="s">
        <v>194</v>
      </c>
      <c r="C123" s="26" t="s">
        <v>231</v>
      </c>
      <c r="D123" s="37">
        <v>158.4</v>
      </c>
      <c r="E123" s="28">
        <v>2</v>
      </c>
      <c r="F123" s="28">
        <v>3.38</v>
      </c>
      <c r="G123" s="29">
        <f t="shared" si="36"/>
        <v>5.38</v>
      </c>
      <c r="H123" s="29">
        <f t="shared" si="37"/>
        <v>316.8</v>
      </c>
      <c r="I123" s="29">
        <f t="shared" si="38"/>
        <v>535.3900000000001</v>
      </c>
      <c r="J123" s="29">
        <f t="shared" si="39"/>
        <v>852.19</v>
      </c>
      <c r="K123" s="14"/>
      <c r="L123" s="14"/>
      <c r="M123" s="17"/>
      <c r="N123" s="14"/>
      <c r="O123" s="14"/>
      <c r="P123" s="14"/>
      <c r="Q123" s="14"/>
      <c r="R123" s="14"/>
      <c r="S123" s="14"/>
      <c r="T123" s="14"/>
      <c r="U123" s="14"/>
    </row>
    <row r="124" spans="1:21" s="8" customFormat="1" ht="48.75" customHeight="1" x14ac:dyDescent="0.2">
      <c r="A124" s="26" t="s">
        <v>80</v>
      </c>
      <c r="B124" s="25" t="s">
        <v>195</v>
      </c>
      <c r="C124" s="26" t="s">
        <v>231</v>
      </c>
      <c r="D124" s="37">
        <v>158.4</v>
      </c>
      <c r="E124" s="28">
        <v>10.91</v>
      </c>
      <c r="F124" s="28">
        <v>9.11</v>
      </c>
      <c r="G124" s="29">
        <f t="shared" si="36"/>
        <v>20.02</v>
      </c>
      <c r="H124" s="29">
        <f t="shared" si="37"/>
        <v>1728.14</v>
      </c>
      <c r="I124" s="29">
        <f t="shared" si="38"/>
        <v>1443.0199999999998</v>
      </c>
      <c r="J124" s="29">
        <f t="shared" si="39"/>
        <v>3171.16</v>
      </c>
      <c r="K124" s="14"/>
      <c r="L124" s="14"/>
      <c r="M124" s="17"/>
      <c r="N124" s="14"/>
      <c r="O124" s="14"/>
      <c r="P124" s="14"/>
      <c r="Q124" s="14"/>
      <c r="R124" s="14"/>
      <c r="S124" s="14"/>
      <c r="T124" s="14"/>
      <c r="U124" s="14"/>
    </row>
    <row r="125" spans="1:21" s="8" customFormat="1" ht="48.75" customHeight="1" x14ac:dyDescent="0.2">
      <c r="A125" s="26" t="s">
        <v>82</v>
      </c>
      <c r="B125" s="25" t="s">
        <v>197</v>
      </c>
      <c r="C125" s="26" t="s">
        <v>231</v>
      </c>
      <c r="D125" s="37">
        <v>158.4</v>
      </c>
      <c r="E125" s="28">
        <v>4.92</v>
      </c>
      <c r="F125" s="28">
        <v>10.1</v>
      </c>
      <c r="G125" s="29">
        <f t="shared" si="36"/>
        <v>15.02</v>
      </c>
      <c r="H125" s="29">
        <f t="shared" si="37"/>
        <v>779.32</v>
      </c>
      <c r="I125" s="29">
        <f t="shared" si="38"/>
        <v>1599.8399999999997</v>
      </c>
      <c r="J125" s="29">
        <f t="shared" si="39"/>
        <v>2379.16</v>
      </c>
      <c r="K125" s="14"/>
      <c r="L125" s="14"/>
      <c r="M125" s="17"/>
      <c r="N125" s="14"/>
      <c r="O125" s="14"/>
      <c r="P125" s="14"/>
      <c r="Q125" s="14"/>
      <c r="R125" s="14"/>
      <c r="S125" s="14"/>
      <c r="T125" s="14"/>
      <c r="U125" s="14"/>
    </row>
    <row r="126" spans="1:21" s="8" customFormat="1" ht="48.75" customHeight="1" x14ac:dyDescent="0.2">
      <c r="A126" s="26" t="s">
        <v>249</v>
      </c>
      <c r="B126" s="25" t="s">
        <v>252</v>
      </c>
      <c r="C126" s="26" t="s">
        <v>231</v>
      </c>
      <c r="D126" s="37">
        <v>5.94</v>
      </c>
      <c r="E126" s="28">
        <v>33.700000000000003</v>
      </c>
      <c r="F126" s="28">
        <v>90.57</v>
      </c>
      <c r="G126" s="29">
        <f t="shared" si="36"/>
        <v>124.27</v>
      </c>
      <c r="H126" s="29">
        <f t="shared" si="37"/>
        <v>200.17</v>
      </c>
      <c r="I126" s="29">
        <f t="shared" si="38"/>
        <v>537.99</v>
      </c>
      <c r="J126" s="29">
        <f t="shared" si="39"/>
        <v>738.16</v>
      </c>
      <c r="K126" s="14"/>
      <c r="L126" s="14"/>
      <c r="M126" s="17"/>
      <c r="N126" s="14"/>
      <c r="O126" s="14"/>
      <c r="P126" s="14"/>
      <c r="Q126" s="14"/>
      <c r="R126" s="14"/>
      <c r="S126" s="14"/>
      <c r="T126" s="14"/>
      <c r="U126" s="14"/>
    </row>
    <row r="127" spans="1:21" s="8" customFormat="1" ht="48.75" customHeight="1" x14ac:dyDescent="0.2">
      <c r="A127" s="26" t="s">
        <v>250</v>
      </c>
      <c r="B127" s="25" t="s">
        <v>196</v>
      </c>
      <c r="C127" s="26" t="s">
        <v>231</v>
      </c>
      <c r="D127" s="37">
        <v>14.25</v>
      </c>
      <c r="E127" s="28">
        <v>4.6500000000000004</v>
      </c>
      <c r="F127" s="28">
        <v>11.19</v>
      </c>
      <c r="G127" s="29">
        <f t="shared" si="36"/>
        <v>15.84</v>
      </c>
      <c r="H127" s="29">
        <f t="shared" si="37"/>
        <v>66.260000000000005</v>
      </c>
      <c r="I127" s="29">
        <f t="shared" si="38"/>
        <v>159.45999999999998</v>
      </c>
      <c r="J127" s="29">
        <f t="shared" si="39"/>
        <v>225.72</v>
      </c>
      <c r="K127" s="14"/>
      <c r="L127" s="14"/>
      <c r="M127" s="17"/>
      <c r="N127" s="14"/>
      <c r="O127" s="14"/>
      <c r="P127" s="14"/>
      <c r="Q127" s="14"/>
      <c r="R127" s="14"/>
      <c r="S127" s="14"/>
      <c r="T127" s="14"/>
      <c r="U127" s="14"/>
    </row>
    <row r="128" spans="1:21" s="8" customFormat="1" x14ac:dyDescent="0.2">
      <c r="A128" s="26"/>
      <c r="B128" s="25"/>
      <c r="C128" s="26"/>
      <c r="D128" s="37"/>
      <c r="E128" s="28"/>
      <c r="F128" s="28"/>
      <c r="G128" s="29"/>
      <c r="H128" s="29"/>
      <c r="I128" s="29"/>
      <c r="J128" s="29"/>
      <c r="K128" s="14"/>
      <c r="L128" s="14"/>
      <c r="M128" s="15"/>
      <c r="N128" s="14"/>
      <c r="O128" s="14"/>
      <c r="P128" s="14"/>
      <c r="Q128" s="14"/>
      <c r="R128" s="14"/>
      <c r="S128" s="14"/>
      <c r="T128" s="14"/>
      <c r="U128" s="14"/>
    </row>
    <row r="129" spans="1:21" ht="20.100000000000001" customHeight="1" x14ac:dyDescent="0.2">
      <c r="A129" s="39">
        <v>7</v>
      </c>
      <c r="B129" s="22" t="s">
        <v>117</v>
      </c>
      <c r="C129" s="22"/>
      <c r="D129" s="38"/>
      <c r="E129" s="30"/>
      <c r="F129" s="30"/>
      <c r="G129" s="22"/>
      <c r="H129" s="22"/>
      <c r="I129" s="22"/>
      <c r="J129" s="24">
        <f>SUM(J130:J133)</f>
        <v>9454.36</v>
      </c>
      <c r="K129" s="11"/>
      <c r="L129" s="11"/>
      <c r="M129" s="16"/>
      <c r="N129" s="11"/>
      <c r="O129" s="11"/>
      <c r="P129" s="11"/>
      <c r="Q129" s="11"/>
      <c r="R129" s="11"/>
      <c r="S129" s="11"/>
      <c r="T129" s="11"/>
      <c r="U129" s="11"/>
    </row>
    <row r="130" spans="1:21" s="8" customFormat="1" ht="48.75" customHeight="1" x14ac:dyDescent="0.2">
      <c r="A130" s="26" t="s">
        <v>253</v>
      </c>
      <c r="B130" s="25" t="s">
        <v>44</v>
      </c>
      <c r="C130" s="26" t="s">
        <v>21</v>
      </c>
      <c r="D130" s="37">
        <v>16</v>
      </c>
      <c r="E130" s="28">
        <v>3.6</v>
      </c>
      <c r="F130" s="28">
        <v>33.9</v>
      </c>
      <c r="G130" s="29">
        <f>E130+F130</f>
        <v>37.5</v>
      </c>
      <c r="H130" s="29">
        <f>TRUNC(D130 * E130, 2)</f>
        <v>57.6</v>
      </c>
      <c r="I130" s="29">
        <f>J130 - H130</f>
        <v>542.4</v>
      </c>
      <c r="J130" s="29">
        <f>TRUNC(D130 * G130, 2)</f>
        <v>600</v>
      </c>
      <c r="K130" s="14"/>
      <c r="L130" s="14"/>
      <c r="M130" s="15"/>
      <c r="N130" s="14"/>
      <c r="O130" s="14"/>
      <c r="P130" s="14"/>
      <c r="Q130" s="14"/>
      <c r="R130" s="14"/>
      <c r="S130" s="14"/>
      <c r="T130" s="14"/>
      <c r="U130" s="14"/>
    </row>
    <row r="131" spans="1:21" s="8" customFormat="1" ht="48.75" customHeight="1" x14ac:dyDescent="0.2">
      <c r="A131" s="26" t="s">
        <v>254</v>
      </c>
      <c r="B131" s="25" t="s">
        <v>230</v>
      </c>
      <c r="C131" s="26" t="s">
        <v>16</v>
      </c>
      <c r="D131" s="37">
        <v>1</v>
      </c>
      <c r="E131" s="28">
        <v>5958</v>
      </c>
      <c r="F131" s="28">
        <v>243.38</v>
      </c>
      <c r="G131" s="29">
        <f>E131+F131</f>
        <v>6201.38</v>
      </c>
      <c r="H131" s="29">
        <f>TRUNC(D131 * E131, 2)</f>
        <v>5958</v>
      </c>
      <c r="I131" s="29">
        <f>J131 - H131</f>
        <v>243.38000000000011</v>
      </c>
      <c r="J131" s="29">
        <f>TRUNC(D131 * G131, 2)</f>
        <v>6201.38</v>
      </c>
      <c r="K131" s="14"/>
      <c r="L131" s="14"/>
      <c r="M131" s="17"/>
      <c r="N131" s="14"/>
      <c r="O131" s="14"/>
      <c r="P131" s="14"/>
      <c r="Q131" s="14"/>
      <c r="R131" s="14"/>
      <c r="S131" s="14"/>
      <c r="T131" s="14"/>
      <c r="U131" s="14"/>
    </row>
    <row r="132" spans="1:21" s="8" customFormat="1" ht="48.75" customHeight="1" x14ac:dyDescent="0.2">
      <c r="A132" s="26" t="s">
        <v>255</v>
      </c>
      <c r="B132" s="25" t="s">
        <v>27</v>
      </c>
      <c r="C132" s="26" t="s">
        <v>232</v>
      </c>
      <c r="D132" s="37">
        <v>15</v>
      </c>
      <c r="E132" s="28">
        <v>10.32</v>
      </c>
      <c r="F132" s="28">
        <v>106.3</v>
      </c>
      <c r="G132" s="29">
        <f>E132+F132</f>
        <v>116.62</v>
      </c>
      <c r="H132" s="29">
        <f>TRUNC(D132 * E132, 2)</f>
        <v>154.80000000000001</v>
      </c>
      <c r="I132" s="29">
        <f>J132 - H132</f>
        <v>1594.5</v>
      </c>
      <c r="J132" s="29">
        <f>TRUNC(D132 * G132, 2)</f>
        <v>1749.3</v>
      </c>
      <c r="K132" s="14"/>
      <c r="L132" s="14"/>
      <c r="M132" s="15"/>
      <c r="N132" s="14"/>
      <c r="O132" s="14"/>
      <c r="P132" s="14"/>
      <c r="Q132" s="14"/>
      <c r="R132" s="14"/>
      <c r="S132" s="14"/>
      <c r="T132" s="14"/>
      <c r="U132" s="14"/>
    </row>
    <row r="133" spans="1:21" s="8" customFormat="1" ht="48.75" customHeight="1" x14ac:dyDescent="0.2">
      <c r="A133" s="26" t="s">
        <v>256</v>
      </c>
      <c r="B133" s="25" t="s">
        <v>101</v>
      </c>
      <c r="C133" s="26" t="s">
        <v>231</v>
      </c>
      <c r="D133" s="37">
        <v>353</v>
      </c>
      <c r="E133" s="28">
        <v>2.37</v>
      </c>
      <c r="F133" s="28">
        <v>0.19</v>
      </c>
      <c r="G133" s="29">
        <f>E133+F133</f>
        <v>2.56</v>
      </c>
      <c r="H133" s="29">
        <f>TRUNC(D133 * E133, 2)</f>
        <v>836.61</v>
      </c>
      <c r="I133" s="29">
        <f>J133 - H133</f>
        <v>67.069999999999936</v>
      </c>
      <c r="J133" s="29">
        <f>TRUNC(D133 * G133, 2)</f>
        <v>903.68</v>
      </c>
      <c r="K133" s="14"/>
      <c r="L133" s="14"/>
      <c r="M133" s="17"/>
      <c r="N133" s="14"/>
      <c r="O133" s="14"/>
      <c r="P133" s="14"/>
      <c r="Q133" s="14"/>
      <c r="R133" s="14"/>
      <c r="S133" s="14"/>
      <c r="T133" s="14"/>
      <c r="U133" s="14"/>
    </row>
    <row r="134" spans="1:21" s="8" customFormat="1" x14ac:dyDescent="0.2">
      <c r="A134" s="25"/>
      <c r="B134" s="25"/>
      <c r="C134" s="26"/>
      <c r="D134" s="27"/>
      <c r="E134" s="28"/>
      <c r="F134" s="28"/>
      <c r="G134" s="29"/>
      <c r="H134" s="29"/>
      <c r="I134" s="29"/>
      <c r="J134" s="29"/>
      <c r="K134" s="14"/>
      <c r="L134" s="14"/>
      <c r="M134" s="17"/>
      <c r="N134" s="14"/>
      <c r="O134" s="14"/>
      <c r="P134" s="14"/>
      <c r="Q134" s="14"/>
      <c r="R134" s="14"/>
      <c r="S134" s="14"/>
      <c r="T134" s="14"/>
      <c r="U134" s="14"/>
    </row>
    <row r="135" spans="1:21" ht="30" customHeight="1" x14ac:dyDescent="0.2">
      <c r="A135" s="31"/>
      <c r="B135" s="31"/>
      <c r="C135" s="31"/>
      <c r="D135" s="31"/>
      <c r="E135" s="31"/>
      <c r="F135" s="31"/>
      <c r="G135" s="31" t="s">
        <v>103</v>
      </c>
      <c r="H135" s="32">
        <f>SUM(H16:H134)</f>
        <v>73179.31</v>
      </c>
      <c r="I135" s="32">
        <f>SUM(I16:I134)</f>
        <v>201818.85999999996</v>
      </c>
      <c r="J135" s="32">
        <f>J15+J21+J31+J106+J117+J121+J129</f>
        <v>274998.17</v>
      </c>
      <c r="K135" s="11"/>
      <c r="L135" s="11"/>
      <c r="M135" s="12"/>
      <c r="N135" s="11"/>
      <c r="O135" s="11"/>
      <c r="P135" s="11"/>
      <c r="Q135" s="11"/>
      <c r="R135" s="11"/>
      <c r="S135" s="11"/>
      <c r="T135" s="11"/>
      <c r="U135" s="11"/>
    </row>
    <row r="136" spans="1:21" ht="40.5" customHeight="1" x14ac:dyDescent="0.2">
      <c r="A136" s="33"/>
      <c r="B136" s="33"/>
      <c r="C136" s="33"/>
      <c r="D136" s="33"/>
      <c r="E136" s="33"/>
      <c r="F136" s="33"/>
      <c r="G136" s="33"/>
      <c r="H136" s="34" t="s">
        <v>108</v>
      </c>
      <c r="I136" s="35" t="s">
        <v>6</v>
      </c>
      <c r="J136" s="36" t="s">
        <v>109</v>
      </c>
      <c r="K136" s="11"/>
      <c r="L136" s="11"/>
      <c r="M136" s="12"/>
      <c r="N136" s="11"/>
      <c r="O136" s="11"/>
      <c r="P136" s="11"/>
      <c r="Q136" s="11"/>
      <c r="R136" s="11"/>
      <c r="S136" s="11"/>
      <c r="T136" s="11"/>
      <c r="U136" s="11"/>
    </row>
    <row r="137" spans="1:21" x14ac:dyDescent="0.2">
      <c r="K137" s="11"/>
      <c r="L137" s="11"/>
      <c r="M137" s="12"/>
      <c r="N137" s="11"/>
      <c r="O137" s="11"/>
      <c r="P137" s="11"/>
      <c r="Q137" s="11"/>
      <c r="R137" s="11"/>
      <c r="S137" s="11"/>
      <c r="T137" s="11"/>
      <c r="U137" s="11"/>
    </row>
    <row r="138" spans="1:21" x14ac:dyDescent="0.2">
      <c r="A138" s="11"/>
      <c r="B138" s="143" t="s">
        <v>104</v>
      </c>
      <c r="C138" s="143"/>
      <c r="D138" s="143"/>
      <c r="E138" s="143"/>
      <c r="F138" s="143"/>
      <c r="G138" s="143"/>
      <c r="H138" s="143"/>
      <c r="I138" s="143"/>
      <c r="J138" s="11"/>
      <c r="K138" s="11"/>
      <c r="L138" s="11"/>
      <c r="M138" s="12"/>
      <c r="N138" s="11"/>
      <c r="O138" s="11"/>
      <c r="P138" s="11"/>
      <c r="Q138" s="11"/>
      <c r="R138" s="11"/>
      <c r="S138" s="11"/>
      <c r="T138" s="11"/>
      <c r="U138" s="11"/>
    </row>
    <row r="139" spans="1:21" x14ac:dyDescent="0.2">
      <c r="A139" s="11"/>
      <c r="B139" s="143"/>
      <c r="C139" s="143"/>
      <c r="D139" s="143"/>
      <c r="E139" s="143"/>
      <c r="F139" s="143"/>
      <c r="G139" s="143"/>
      <c r="H139" s="143"/>
      <c r="I139" s="143"/>
      <c r="J139" s="11"/>
      <c r="K139" s="11"/>
      <c r="L139" s="11"/>
      <c r="M139" s="12"/>
      <c r="N139" s="11"/>
      <c r="O139" s="11"/>
      <c r="P139" s="11"/>
      <c r="Q139" s="11"/>
      <c r="R139" s="11"/>
      <c r="S139" s="11"/>
      <c r="T139" s="11"/>
      <c r="U139" s="11"/>
    </row>
    <row r="140" spans="1:21" x14ac:dyDescent="0.2">
      <c r="A140" s="11"/>
      <c r="B140" s="21"/>
      <c r="C140" s="21"/>
      <c r="D140" s="21"/>
      <c r="E140" s="21"/>
      <c r="F140" s="21"/>
      <c r="G140" s="11"/>
      <c r="H140" s="11"/>
      <c r="I140" s="11"/>
      <c r="J140" s="11"/>
      <c r="K140" s="11"/>
      <c r="L140" s="11"/>
      <c r="M140" s="12"/>
      <c r="N140" s="11"/>
      <c r="O140" s="11"/>
      <c r="P140" s="11"/>
      <c r="Q140" s="11"/>
      <c r="R140" s="11"/>
      <c r="S140" s="11"/>
      <c r="T140" s="11"/>
      <c r="U140" s="11"/>
    </row>
    <row r="141" spans="1:21" x14ac:dyDescent="0.2">
      <c r="A141" s="11"/>
      <c r="B141" s="21"/>
      <c r="C141" s="21"/>
      <c r="D141" s="21"/>
      <c r="E141" s="21"/>
      <c r="F141" s="21"/>
      <c r="G141" s="11"/>
      <c r="H141" s="11"/>
      <c r="I141" s="11"/>
      <c r="J141" s="11"/>
      <c r="K141" s="11"/>
      <c r="L141" s="11"/>
      <c r="M141" s="12"/>
      <c r="N141" s="11"/>
      <c r="O141" s="11"/>
      <c r="P141" s="11"/>
      <c r="Q141" s="11"/>
      <c r="R141" s="11"/>
      <c r="S141" s="11"/>
      <c r="T141" s="11"/>
      <c r="U141" s="11"/>
    </row>
    <row r="142" spans="1:21" x14ac:dyDescent="0.2">
      <c r="K142" s="11"/>
      <c r="L142" s="11"/>
      <c r="M142" s="12"/>
      <c r="N142" s="11"/>
      <c r="O142" s="11"/>
      <c r="P142" s="11"/>
      <c r="Q142" s="11"/>
      <c r="R142" s="11"/>
      <c r="S142" s="11"/>
      <c r="T142" s="11"/>
      <c r="U142" s="11"/>
    </row>
    <row r="143" spans="1:21" x14ac:dyDescent="0.2">
      <c r="K143" s="11"/>
      <c r="L143" s="11"/>
      <c r="M143" s="12"/>
      <c r="N143" s="11"/>
      <c r="O143" s="11"/>
      <c r="P143" s="11"/>
      <c r="Q143" s="11"/>
      <c r="R143" s="11"/>
      <c r="S143" s="11"/>
      <c r="T143" s="11"/>
      <c r="U143" s="11"/>
    </row>
    <row r="144" spans="1:21" x14ac:dyDescent="0.2">
      <c r="K144" s="11"/>
      <c r="L144" s="11"/>
      <c r="M144" s="12"/>
      <c r="N144" s="11"/>
      <c r="O144" s="11"/>
      <c r="P144" s="11"/>
      <c r="Q144" s="11"/>
      <c r="R144" s="11"/>
      <c r="S144" s="11"/>
      <c r="T144" s="11"/>
      <c r="U144" s="11"/>
    </row>
    <row r="145" spans="11:21" x14ac:dyDescent="0.2">
      <c r="K145" s="11"/>
      <c r="L145" s="11"/>
      <c r="M145" s="12"/>
      <c r="N145" s="11"/>
      <c r="O145" s="11"/>
      <c r="P145" s="11"/>
      <c r="Q145" s="11"/>
      <c r="R145" s="11"/>
      <c r="S145" s="11"/>
      <c r="T145" s="11"/>
      <c r="U145" s="11"/>
    </row>
    <row r="146" spans="11:21" x14ac:dyDescent="0.2">
      <c r="K146" s="11"/>
      <c r="L146" s="11"/>
      <c r="M146" s="12"/>
      <c r="N146" s="11"/>
      <c r="O146" s="11"/>
      <c r="P146" s="11"/>
      <c r="Q146" s="11"/>
      <c r="R146" s="11"/>
      <c r="S146" s="11"/>
      <c r="T146" s="11"/>
      <c r="U146" s="11"/>
    </row>
    <row r="147" spans="11:21" x14ac:dyDescent="0.2">
      <c r="K147" s="11"/>
      <c r="L147" s="11"/>
      <c r="M147" s="12"/>
      <c r="N147" s="11"/>
      <c r="O147" s="11"/>
      <c r="P147" s="11"/>
      <c r="Q147" s="11"/>
      <c r="R147" s="11"/>
      <c r="S147" s="11"/>
      <c r="T147" s="11"/>
      <c r="U147" s="11"/>
    </row>
    <row r="148" spans="11:21" x14ac:dyDescent="0.2">
      <c r="K148" s="11"/>
      <c r="L148" s="11"/>
      <c r="M148" s="12"/>
      <c r="N148" s="11"/>
      <c r="O148" s="11"/>
      <c r="P148" s="11"/>
      <c r="Q148" s="11"/>
      <c r="R148" s="11"/>
      <c r="S148" s="11"/>
      <c r="T148" s="11"/>
      <c r="U148" s="11"/>
    </row>
    <row r="149" spans="11:21" x14ac:dyDescent="0.2">
      <c r="K149" s="11"/>
      <c r="L149" s="11"/>
      <c r="M149" s="12"/>
      <c r="N149" s="11"/>
      <c r="O149" s="11"/>
      <c r="P149" s="11"/>
      <c r="Q149" s="11"/>
      <c r="R149" s="11"/>
      <c r="S149" s="11"/>
      <c r="T149" s="11"/>
      <c r="U149" s="11"/>
    </row>
    <row r="150" spans="11:21" x14ac:dyDescent="0.2">
      <c r="K150" s="11"/>
      <c r="L150" s="11"/>
      <c r="M150" s="12"/>
      <c r="N150" s="11"/>
      <c r="O150" s="11"/>
      <c r="P150" s="11"/>
      <c r="Q150" s="11"/>
      <c r="R150" s="11"/>
      <c r="S150" s="11"/>
      <c r="T150" s="11"/>
      <c r="U150" s="11"/>
    </row>
    <row r="151" spans="11:21" x14ac:dyDescent="0.2">
      <c r="K151" s="11"/>
      <c r="L151" s="11"/>
      <c r="M151" s="12"/>
      <c r="N151" s="11"/>
      <c r="O151" s="11"/>
      <c r="P151" s="11"/>
      <c r="Q151" s="11"/>
      <c r="R151" s="11"/>
      <c r="S151" s="11"/>
      <c r="T151" s="11"/>
      <c r="U151" s="11"/>
    </row>
    <row r="152" spans="11:21" x14ac:dyDescent="0.2">
      <c r="K152" s="11"/>
      <c r="L152" s="11"/>
      <c r="M152" s="12"/>
      <c r="N152" s="11"/>
      <c r="O152" s="11"/>
      <c r="P152" s="11"/>
      <c r="Q152" s="11"/>
      <c r="R152" s="11"/>
      <c r="S152" s="11"/>
      <c r="T152" s="11"/>
      <c r="U152" s="11"/>
    </row>
    <row r="153" spans="11:21" x14ac:dyDescent="0.2">
      <c r="K153" s="11"/>
      <c r="L153" s="11"/>
      <c r="M153" s="12"/>
      <c r="N153" s="11"/>
      <c r="O153" s="11"/>
      <c r="P153" s="11"/>
      <c r="Q153" s="11"/>
      <c r="R153" s="11"/>
      <c r="S153" s="11"/>
      <c r="T153" s="11"/>
      <c r="U153" s="11"/>
    </row>
    <row r="154" spans="11:21" x14ac:dyDescent="0.2">
      <c r="K154" s="11"/>
      <c r="L154" s="11"/>
      <c r="M154" s="12"/>
      <c r="N154" s="11"/>
      <c r="O154" s="11"/>
      <c r="P154" s="11"/>
      <c r="Q154" s="11"/>
      <c r="R154" s="11"/>
      <c r="S154" s="11"/>
      <c r="T154" s="11"/>
      <c r="U154" s="11"/>
    </row>
    <row r="155" spans="11:21" x14ac:dyDescent="0.2">
      <c r="K155" s="11"/>
      <c r="L155" s="11"/>
      <c r="M155" s="12"/>
      <c r="N155" s="11"/>
      <c r="O155" s="11"/>
      <c r="P155" s="11"/>
      <c r="Q155" s="11"/>
      <c r="R155" s="11"/>
      <c r="S155" s="11"/>
      <c r="T155" s="11"/>
      <c r="U155" s="11"/>
    </row>
    <row r="156" spans="11:21" x14ac:dyDescent="0.2">
      <c r="K156" s="11"/>
      <c r="L156" s="11"/>
      <c r="M156" s="12"/>
      <c r="N156" s="11"/>
      <c r="O156" s="11"/>
      <c r="P156" s="11"/>
      <c r="Q156" s="11"/>
      <c r="R156" s="11"/>
      <c r="S156" s="11"/>
      <c r="T156" s="11"/>
      <c r="U156" s="11"/>
    </row>
    <row r="157" spans="11:21" x14ac:dyDescent="0.2">
      <c r="K157" s="11"/>
      <c r="L157" s="11"/>
      <c r="M157" s="12"/>
      <c r="N157" s="11"/>
      <c r="O157" s="11"/>
      <c r="P157" s="11"/>
      <c r="Q157" s="11"/>
      <c r="R157" s="11"/>
      <c r="S157" s="11"/>
      <c r="T157" s="11"/>
      <c r="U157" s="11"/>
    </row>
    <row r="158" spans="11:21" x14ac:dyDescent="0.2">
      <c r="K158" s="11"/>
      <c r="L158" s="11"/>
      <c r="M158" s="12"/>
      <c r="N158" s="11"/>
      <c r="O158" s="11"/>
      <c r="P158" s="11"/>
      <c r="Q158" s="11"/>
      <c r="R158" s="11"/>
      <c r="S158" s="11"/>
      <c r="T158" s="11"/>
      <c r="U158" s="11"/>
    </row>
    <row r="159" spans="11:21" x14ac:dyDescent="0.2">
      <c r="K159" s="11"/>
      <c r="L159" s="11"/>
      <c r="M159" s="12"/>
      <c r="N159" s="11"/>
      <c r="O159" s="11"/>
      <c r="P159" s="11"/>
      <c r="Q159" s="11"/>
      <c r="R159" s="11"/>
      <c r="S159" s="11"/>
      <c r="T159" s="11"/>
      <c r="U159" s="11"/>
    </row>
    <row r="160" spans="11:21" x14ac:dyDescent="0.2">
      <c r="K160" s="11"/>
      <c r="L160" s="11"/>
      <c r="M160" s="12"/>
      <c r="N160" s="11"/>
      <c r="O160" s="11"/>
      <c r="P160" s="11"/>
      <c r="Q160" s="11"/>
      <c r="R160" s="11"/>
      <c r="S160" s="11"/>
      <c r="T160" s="11"/>
      <c r="U160" s="11"/>
    </row>
    <row r="161" spans="11:21" x14ac:dyDescent="0.2">
      <c r="K161" s="11"/>
      <c r="L161" s="11"/>
      <c r="M161" s="12"/>
      <c r="N161" s="11"/>
      <c r="O161" s="11"/>
      <c r="P161" s="11"/>
      <c r="Q161" s="11"/>
      <c r="R161" s="11"/>
      <c r="S161" s="11"/>
      <c r="T161" s="11"/>
      <c r="U161" s="11"/>
    </row>
    <row r="162" spans="11:21" x14ac:dyDescent="0.2">
      <c r="K162" s="11"/>
      <c r="L162" s="11"/>
      <c r="M162" s="12"/>
      <c r="N162" s="11"/>
      <c r="O162" s="11"/>
      <c r="P162" s="11"/>
      <c r="Q162" s="11"/>
      <c r="R162" s="11"/>
      <c r="S162" s="11"/>
      <c r="T162" s="11"/>
      <c r="U162" s="11"/>
    </row>
    <row r="163" spans="11:21" x14ac:dyDescent="0.2">
      <c r="K163" s="11"/>
      <c r="L163" s="11"/>
      <c r="M163" s="12"/>
      <c r="N163" s="11"/>
      <c r="O163" s="11"/>
      <c r="P163" s="11"/>
      <c r="Q163" s="11"/>
      <c r="R163" s="11"/>
      <c r="S163" s="11"/>
      <c r="T163" s="11"/>
      <c r="U163" s="11"/>
    </row>
    <row r="164" spans="11:21" x14ac:dyDescent="0.2">
      <c r="K164" s="11"/>
      <c r="L164" s="11"/>
      <c r="M164" s="12"/>
      <c r="N164" s="11"/>
      <c r="O164" s="11"/>
      <c r="P164" s="11"/>
      <c r="Q164" s="11"/>
      <c r="R164" s="11"/>
      <c r="S164" s="11"/>
      <c r="T164" s="11"/>
      <c r="U164" s="11"/>
    </row>
    <row r="165" spans="11:21" x14ac:dyDescent="0.2">
      <c r="K165" s="11"/>
      <c r="L165" s="11"/>
      <c r="M165" s="12"/>
      <c r="N165" s="11"/>
      <c r="O165" s="11"/>
      <c r="P165" s="11"/>
      <c r="Q165" s="11"/>
      <c r="R165" s="11"/>
      <c r="S165" s="11"/>
      <c r="T165" s="11"/>
      <c r="U165" s="11"/>
    </row>
    <row r="166" spans="11:21" x14ac:dyDescent="0.2">
      <c r="K166" s="11"/>
      <c r="L166" s="11"/>
      <c r="M166" s="12"/>
      <c r="N166" s="11"/>
      <c r="O166" s="11"/>
      <c r="P166" s="11"/>
      <c r="Q166" s="11"/>
      <c r="R166" s="11"/>
      <c r="S166" s="11"/>
      <c r="T166" s="11"/>
      <c r="U166" s="11"/>
    </row>
    <row r="167" spans="11:21" x14ac:dyDescent="0.2">
      <c r="K167" s="11"/>
      <c r="L167" s="11"/>
      <c r="M167" s="12"/>
      <c r="N167" s="11"/>
      <c r="O167" s="11"/>
      <c r="P167" s="11"/>
      <c r="Q167" s="11"/>
      <c r="R167" s="11"/>
      <c r="S167" s="11"/>
      <c r="T167" s="11"/>
      <c r="U167" s="11"/>
    </row>
    <row r="168" spans="11:21" x14ac:dyDescent="0.2">
      <c r="K168" s="11"/>
      <c r="L168" s="11"/>
      <c r="M168" s="12"/>
      <c r="N168" s="11"/>
      <c r="O168" s="11"/>
      <c r="P168" s="11"/>
      <c r="Q168" s="11"/>
      <c r="R168" s="11"/>
      <c r="S168" s="11"/>
      <c r="T168" s="11"/>
      <c r="U168" s="11"/>
    </row>
    <row r="169" spans="11:21" x14ac:dyDescent="0.2">
      <c r="K169" s="11"/>
      <c r="L169" s="11"/>
      <c r="M169" s="12"/>
      <c r="N169" s="11"/>
      <c r="O169" s="11"/>
      <c r="P169" s="11"/>
      <c r="Q169" s="11"/>
      <c r="R169" s="11"/>
      <c r="S169" s="11"/>
      <c r="T169" s="11"/>
      <c r="U169" s="11"/>
    </row>
    <row r="170" spans="11:21" x14ac:dyDescent="0.2">
      <c r="K170" s="11"/>
      <c r="L170" s="11"/>
      <c r="M170" s="12"/>
      <c r="N170" s="11"/>
      <c r="O170" s="11"/>
      <c r="P170" s="11"/>
      <c r="Q170" s="11"/>
      <c r="R170" s="11"/>
      <c r="S170" s="11"/>
      <c r="T170" s="11"/>
      <c r="U170" s="11"/>
    </row>
    <row r="171" spans="11:21" x14ac:dyDescent="0.2">
      <c r="K171" s="11"/>
      <c r="L171" s="11"/>
      <c r="M171" s="12"/>
      <c r="N171" s="11"/>
      <c r="O171" s="11"/>
      <c r="P171" s="11"/>
      <c r="Q171" s="11"/>
      <c r="R171" s="11"/>
      <c r="S171" s="11"/>
      <c r="T171" s="11"/>
      <c r="U171" s="11"/>
    </row>
    <row r="172" spans="11:21" x14ac:dyDescent="0.2">
      <c r="K172" s="11"/>
      <c r="L172" s="11"/>
      <c r="M172" s="12"/>
      <c r="N172" s="11"/>
      <c r="O172" s="11"/>
      <c r="P172" s="11"/>
      <c r="Q172" s="11"/>
      <c r="R172" s="11"/>
      <c r="S172" s="11"/>
      <c r="T172" s="11"/>
      <c r="U172" s="11"/>
    </row>
    <row r="173" spans="11:21" x14ac:dyDescent="0.2">
      <c r="K173" s="11"/>
      <c r="L173" s="11"/>
      <c r="M173" s="12"/>
      <c r="N173" s="11"/>
      <c r="O173" s="11"/>
      <c r="P173" s="11"/>
      <c r="Q173" s="11"/>
      <c r="R173" s="11"/>
      <c r="S173" s="11"/>
      <c r="T173" s="11"/>
      <c r="U173" s="11"/>
    </row>
    <row r="174" spans="11:21" x14ac:dyDescent="0.2">
      <c r="K174" s="11"/>
      <c r="L174" s="11"/>
      <c r="M174" s="12"/>
      <c r="N174" s="11"/>
      <c r="O174" s="11"/>
      <c r="P174" s="11"/>
      <c r="Q174" s="11"/>
      <c r="R174" s="11"/>
      <c r="S174" s="11"/>
      <c r="T174" s="11"/>
      <c r="U174" s="11"/>
    </row>
    <row r="175" spans="11:21" x14ac:dyDescent="0.2">
      <c r="K175" s="11"/>
      <c r="L175" s="11"/>
      <c r="M175" s="12"/>
      <c r="N175" s="11"/>
      <c r="O175" s="11"/>
      <c r="P175" s="11"/>
      <c r="Q175" s="11"/>
      <c r="R175" s="11"/>
      <c r="S175" s="11"/>
      <c r="T175" s="11"/>
      <c r="U175" s="11"/>
    </row>
    <row r="176" spans="11:21" x14ac:dyDescent="0.2">
      <c r="K176" s="11"/>
      <c r="L176" s="11"/>
      <c r="M176" s="12"/>
      <c r="N176" s="11"/>
      <c r="O176" s="11"/>
      <c r="P176" s="11"/>
      <c r="Q176" s="11"/>
      <c r="R176" s="11"/>
      <c r="S176" s="11"/>
      <c r="T176" s="11"/>
      <c r="U176" s="11"/>
    </row>
    <row r="177" spans="11:21" x14ac:dyDescent="0.2">
      <c r="K177" s="11"/>
      <c r="L177" s="11"/>
      <c r="M177" s="12"/>
      <c r="N177" s="11"/>
      <c r="O177" s="11"/>
      <c r="P177" s="11"/>
      <c r="Q177" s="11"/>
      <c r="R177" s="11"/>
      <c r="S177" s="11"/>
      <c r="T177" s="11"/>
      <c r="U177" s="11"/>
    </row>
  </sheetData>
  <sheetProtection algorithmName="SHA-512" hashValue="F8M5rQa+pIucX8jrAGYnDMBcZzMVfJhBHt+QLT2vkpigElVOSK9jrP/nZPjYClhdT/7AYFwXFVoX+66oq0p//Q==" saltValue="uZoDfEY5+gi6ybItuJwkTA==" spinCount="100000" sheet="1" objects="1" scenarios="1"/>
  <mergeCells count="22">
    <mergeCell ref="B138:I139"/>
    <mergeCell ref="F2:G3"/>
    <mergeCell ref="C2:E3"/>
    <mergeCell ref="Q5:R5"/>
    <mergeCell ref="A12:J12"/>
    <mergeCell ref="A13:A14"/>
    <mergeCell ref="B13:B14"/>
    <mergeCell ref="C13:C14"/>
    <mergeCell ref="D13:D14"/>
    <mergeCell ref="E13:G13"/>
    <mergeCell ref="H13:J13"/>
    <mergeCell ref="M13:M14"/>
    <mergeCell ref="I8:J8"/>
    <mergeCell ref="I9:J9"/>
    <mergeCell ref="I10:J10"/>
    <mergeCell ref="G8:H8"/>
    <mergeCell ref="G10:H10"/>
    <mergeCell ref="G9:H9"/>
    <mergeCell ref="C1:D1"/>
    <mergeCell ref="I2:J4"/>
    <mergeCell ref="Q3:R3"/>
    <mergeCell ref="Q4:R4"/>
  </mergeCells>
  <phoneticPr fontId="24" type="noConversion"/>
  <pageMargins left="0.51181102362204722" right="0.51181102362204722" top="0.98425196850393704" bottom="0.98425196850393704" header="0.51181102362204722" footer="0.51181102362204722"/>
  <pageSetup paperSize="9" scale="53" fitToHeight="0" orientation="portrait" r:id="rId1"/>
  <headerFooter>
    <oddHeader xml:space="preserve">&amp;L &amp;C </oddHeader>
    <oddFooter>&amp;L &amp;C&amp;10&amp;P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43"/>
  <sheetViews>
    <sheetView showOutlineSymbols="0" view="pageBreakPreview" zoomScale="85" zoomScaleNormal="100" zoomScaleSheetLayoutView="85" workbookViewId="0">
      <selection activeCell="E13" sqref="E13"/>
    </sheetView>
  </sheetViews>
  <sheetFormatPr defaultRowHeight="14.25" x14ac:dyDescent="0.2"/>
  <cols>
    <col min="1" max="1" width="10.5" style="46" customWidth="1"/>
    <col min="2" max="2" width="45.75" style="46" customWidth="1"/>
    <col min="3" max="3" width="17" style="46" customWidth="1"/>
    <col min="4" max="7" width="12" style="46" bestFit="1" customWidth="1"/>
    <col min="8" max="10" width="12" style="46" customWidth="1"/>
    <col min="11" max="11" width="15.875" style="46" customWidth="1"/>
    <col min="12" max="31" width="12" style="46" bestFit="1" customWidth="1"/>
    <col min="32" max="16384" width="9" style="46"/>
  </cols>
  <sheetData>
    <row r="1" spans="1:11" ht="61.5" customHeight="1" x14ac:dyDescent="0.2">
      <c r="B1" s="143" t="s">
        <v>59</v>
      </c>
      <c r="C1" s="143"/>
      <c r="D1" s="45"/>
    </row>
    <row r="2" spans="1:11" ht="15" x14ac:dyDescent="0.2">
      <c r="A2" s="47"/>
      <c r="C2" s="47"/>
      <c r="E2" s="48" t="s">
        <v>60</v>
      </c>
      <c r="F2" s="48"/>
      <c r="G2" s="159" t="s">
        <v>0</v>
      </c>
      <c r="H2" s="159"/>
      <c r="I2" s="159" t="s">
        <v>107</v>
      </c>
      <c r="J2" s="159"/>
    </row>
    <row r="3" spans="1:11" ht="20.25" customHeight="1" x14ac:dyDescent="0.2">
      <c r="A3" s="49" t="s">
        <v>49</v>
      </c>
      <c r="B3" s="162"/>
      <c r="C3" s="163"/>
      <c r="E3" s="164" t="s">
        <v>234</v>
      </c>
      <c r="F3" s="164"/>
      <c r="G3" s="166" t="s">
        <v>235</v>
      </c>
      <c r="H3" s="166"/>
      <c r="I3" s="167" t="s">
        <v>257</v>
      </c>
      <c r="J3" s="167"/>
    </row>
    <row r="4" spans="1:11" ht="20.25" customHeight="1" x14ac:dyDescent="0.2">
      <c r="A4" s="49" t="s">
        <v>50</v>
      </c>
      <c r="B4" s="168"/>
      <c r="C4" s="169"/>
      <c r="D4" s="42"/>
      <c r="E4" s="165"/>
      <c r="F4" s="165"/>
      <c r="G4" s="166"/>
      <c r="H4" s="166"/>
      <c r="I4" s="167"/>
      <c r="J4" s="167"/>
    </row>
    <row r="5" spans="1:11" ht="20.25" customHeight="1" x14ac:dyDescent="0.2">
      <c r="A5" s="49" t="s">
        <v>51</v>
      </c>
      <c r="B5" s="168"/>
      <c r="C5" s="169"/>
      <c r="D5" s="42"/>
      <c r="E5" s="43"/>
      <c r="F5" s="43"/>
      <c r="G5" s="44"/>
      <c r="H5" s="44"/>
      <c r="I5" s="167"/>
      <c r="J5" s="167"/>
    </row>
    <row r="6" spans="1:11" ht="20.25" customHeight="1" x14ac:dyDescent="0.2">
      <c r="A6" s="49" t="s">
        <v>52</v>
      </c>
      <c r="B6" s="168"/>
      <c r="C6" s="169"/>
      <c r="D6" s="42"/>
      <c r="E6" s="43"/>
      <c r="F6" s="43"/>
      <c r="G6" s="44"/>
      <c r="H6" s="44"/>
      <c r="I6" s="44"/>
      <c r="J6" s="44"/>
    </row>
    <row r="7" spans="1:11" ht="20.25" customHeight="1" x14ac:dyDescent="0.2">
      <c r="A7" s="49" t="s">
        <v>53</v>
      </c>
      <c r="B7" s="180"/>
      <c r="C7" s="181"/>
      <c r="D7" s="42"/>
      <c r="E7" s="44"/>
      <c r="F7" s="44"/>
      <c r="G7" s="44"/>
      <c r="H7" s="44"/>
      <c r="I7" s="44"/>
      <c r="J7" s="44"/>
    </row>
    <row r="8" spans="1:11" x14ac:dyDescent="0.2">
      <c r="A8" s="44"/>
      <c r="B8" s="44"/>
      <c r="C8" s="44"/>
      <c r="D8" s="160"/>
      <c r="E8" s="161"/>
      <c r="F8" s="161"/>
      <c r="G8" s="161"/>
      <c r="H8" s="44"/>
      <c r="I8" s="44"/>
      <c r="J8" s="44"/>
    </row>
    <row r="9" spans="1:11" ht="26.25" customHeight="1" x14ac:dyDescent="0.2">
      <c r="A9" s="172" t="s">
        <v>87</v>
      </c>
      <c r="B9" s="173"/>
      <c r="C9" s="173"/>
      <c r="D9" s="173"/>
      <c r="E9" s="173"/>
      <c r="F9" s="174"/>
      <c r="G9" s="50"/>
      <c r="H9" s="51"/>
      <c r="I9" s="51"/>
      <c r="J9" s="51"/>
      <c r="K9" s="51"/>
    </row>
    <row r="10" spans="1:11" s="55" customFormat="1" ht="45" x14ac:dyDescent="0.2">
      <c r="A10" s="178" t="s">
        <v>1</v>
      </c>
      <c r="B10" s="178" t="s">
        <v>2</v>
      </c>
      <c r="C10" s="178" t="s">
        <v>88</v>
      </c>
      <c r="D10" s="52" t="s">
        <v>89</v>
      </c>
      <c r="E10" s="52" t="s">
        <v>237</v>
      </c>
      <c r="F10" s="52" t="s">
        <v>90</v>
      </c>
      <c r="G10" s="53"/>
      <c r="H10" s="54"/>
      <c r="I10" s="54"/>
      <c r="J10" s="54"/>
    </row>
    <row r="11" spans="1:11" s="55" customFormat="1" ht="47.25" customHeight="1" x14ac:dyDescent="0.2">
      <c r="A11" s="178"/>
      <c r="B11" s="178"/>
      <c r="C11" s="178"/>
      <c r="D11" s="56" t="s">
        <v>91</v>
      </c>
      <c r="E11" s="57" t="s">
        <v>233</v>
      </c>
      <c r="F11" s="57" t="s">
        <v>100</v>
      </c>
      <c r="G11" s="53"/>
      <c r="H11" s="54"/>
      <c r="I11" s="54"/>
      <c r="J11" s="54"/>
    </row>
    <row r="12" spans="1:11" s="55" customFormat="1" ht="20.25" customHeight="1" x14ac:dyDescent="0.2">
      <c r="A12" s="179"/>
      <c r="B12" s="179"/>
      <c r="C12" s="179"/>
      <c r="D12" s="58" t="s">
        <v>92</v>
      </c>
      <c r="E12" s="59" t="s">
        <v>92</v>
      </c>
      <c r="F12" s="59" t="s">
        <v>92</v>
      </c>
      <c r="G12" s="53"/>
      <c r="H12" s="54"/>
      <c r="I12" s="54"/>
      <c r="J12" s="54"/>
    </row>
    <row r="13" spans="1:11" ht="17.100000000000001" customHeight="1" x14ac:dyDescent="0.2">
      <c r="A13" s="175" t="s">
        <v>7</v>
      </c>
      <c r="B13" s="176" t="s">
        <v>8</v>
      </c>
      <c r="C13" s="60">
        <f>SUM(D13:J13)</f>
        <v>1</v>
      </c>
      <c r="D13" s="6">
        <v>0.6</v>
      </c>
      <c r="E13" s="6">
        <v>0.4</v>
      </c>
      <c r="F13" s="60"/>
      <c r="G13" s="53"/>
      <c r="H13" s="54"/>
      <c r="I13" s="54"/>
      <c r="J13" s="54"/>
    </row>
    <row r="14" spans="1:11" ht="17.100000000000001" customHeight="1" x14ac:dyDescent="0.2">
      <c r="A14" s="170"/>
      <c r="B14" s="171"/>
      <c r="C14" s="61">
        <f>'Orçamento Licitantes'!J15</f>
        <v>22131.95</v>
      </c>
      <c r="D14" s="62">
        <f t="shared" ref="D14:E14" si="0">$C$14*D13</f>
        <v>13279.17</v>
      </c>
      <c r="E14" s="62">
        <f t="shared" si="0"/>
        <v>8852.7800000000007</v>
      </c>
      <c r="F14" s="62"/>
      <c r="G14" s="53"/>
      <c r="H14" s="54"/>
      <c r="I14" s="54"/>
      <c r="J14" s="54"/>
    </row>
    <row r="15" spans="1:11" ht="17.100000000000001" customHeight="1" x14ac:dyDescent="0.2">
      <c r="A15" s="170" t="s">
        <v>17</v>
      </c>
      <c r="B15" s="171" t="s">
        <v>113</v>
      </c>
      <c r="C15" s="60">
        <f>SUM(D15:J15)</f>
        <v>1</v>
      </c>
      <c r="D15" s="6">
        <v>0.4</v>
      </c>
      <c r="E15" s="6">
        <v>0.6</v>
      </c>
      <c r="F15" s="60"/>
      <c r="G15" s="53"/>
      <c r="H15" s="54"/>
      <c r="I15" s="54"/>
      <c r="J15" s="54"/>
    </row>
    <row r="16" spans="1:11" ht="17.100000000000001" customHeight="1" x14ac:dyDescent="0.2">
      <c r="A16" s="170"/>
      <c r="B16" s="171"/>
      <c r="C16" s="61">
        <f>'Orçamento Licitantes'!J21</f>
        <v>92644.01</v>
      </c>
      <c r="D16" s="62">
        <f t="shared" ref="D16:E16" si="1">$C$16*D15</f>
        <v>37057.603999999999</v>
      </c>
      <c r="E16" s="62">
        <f t="shared" si="1"/>
        <v>55586.405999999995</v>
      </c>
      <c r="F16" s="62"/>
      <c r="G16" s="53"/>
      <c r="H16" s="54"/>
      <c r="I16" s="54"/>
      <c r="J16" s="54"/>
    </row>
    <row r="17" spans="1:13" ht="17.100000000000001" customHeight="1" x14ac:dyDescent="0.2">
      <c r="A17" s="170" t="s">
        <v>28</v>
      </c>
      <c r="B17" s="171" t="s">
        <v>114</v>
      </c>
      <c r="C17" s="60">
        <f>SUM(D17:J17)</f>
        <v>1</v>
      </c>
      <c r="D17" s="6">
        <v>0.2</v>
      </c>
      <c r="E17" s="6">
        <v>0.8</v>
      </c>
      <c r="F17" s="60"/>
      <c r="G17" s="53"/>
      <c r="H17" s="54"/>
      <c r="I17" s="54"/>
      <c r="J17" s="54"/>
    </row>
    <row r="18" spans="1:13" ht="17.100000000000001" customHeight="1" x14ac:dyDescent="0.2">
      <c r="A18" s="170"/>
      <c r="B18" s="171"/>
      <c r="C18" s="61">
        <f>'Orçamento Licitantes'!J31</f>
        <v>50300.770000000004</v>
      </c>
      <c r="D18" s="62">
        <f t="shared" ref="D18:E18" si="2">$C$18*D17</f>
        <v>10060.154000000002</v>
      </c>
      <c r="E18" s="62">
        <f t="shared" si="2"/>
        <v>40240.616000000009</v>
      </c>
      <c r="F18" s="62"/>
      <c r="G18" s="53"/>
      <c r="H18" s="54"/>
      <c r="I18" s="54"/>
      <c r="J18" s="54"/>
    </row>
    <row r="19" spans="1:13" ht="17.100000000000001" customHeight="1" x14ac:dyDescent="0.2">
      <c r="A19" s="170" t="s">
        <v>30</v>
      </c>
      <c r="B19" s="171" t="s">
        <v>115</v>
      </c>
      <c r="C19" s="60">
        <f>SUM(D19:J19)</f>
        <v>1</v>
      </c>
      <c r="D19" s="6">
        <v>0.5</v>
      </c>
      <c r="E19" s="6">
        <v>0.5</v>
      </c>
      <c r="F19" s="60"/>
      <c r="G19" s="53"/>
      <c r="H19" s="54"/>
      <c r="I19" s="54"/>
      <c r="J19" s="54"/>
    </row>
    <row r="20" spans="1:13" ht="17.100000000000001" customHeight="1" x14ac:dyDescent="0.2">
      <c r="A20" s="170"/>
      <c r="B20" s="171"/>
      <c r="C20" s="61">
        <f>'Orçamento Licitantes'!J106</f>
        <v>73098.05</v>
      </c>
      <c r="D20" s="62">
        <f t="shared" ref="D20:E20" si="3">$C$20*D19</f>
        <v>36549.025000000001</v>
      </c>
      <c r="E20" s="62">
        <f t="shared" si="3"/>
        <v>36549.025000000001</v>
      </c>
      <c r="F20" s="62"/>
      <c r="G20" s="53"/>
      <c r="H20" s="54"/>
      <c r="I20" s="54"/>
      <c r="J20" s="54"/>
    </row>
    <row r="21" spans="1:13" ht="17.100000000000001" customHeight="1" x14ac:dyDescent="0.2">
      <c r="A21" s="170" t="s">
        <v>35</v>
      </c>
      <c r="B21" s="171" t="s">
        <v>116</v>
      </c>
      <c r="C21" s="60">
        <f>SUM(D21:J21)</f>
        <v>1</v>
      </c>
      <c r="D21" s="6">
        <v>0</v>
      </c>
      <c r="E21" s="6">
        <v>1</v>
      </c>
      <c r="F21" s="60"/>
      <c r="G21" s="53"/>
      <c r="H21" s="54"/>
      <c r="I21" s="54"/>
      <c r="J21" s="54"/>
    </row>
    <row r="22" spans="1:13" ht="17.100000000000001" customHeight="1" x14ac:dyDescent="0.2">
      <c r="A22" s="170"/>
      <c r="B22" s="171"/>
      <c r="C22" s="61">
        <f>'Orçamento Licitantes'!J117</f>
        <v>4060.48</v>
      </c>
      <c r="D22" s="62">
        <f t="shared" ref="D22:E22" si="4">$C$22*D21</f>
        <v>0</v>
      </c>
      <c r="E22" s="62">
        <f t="shared" si="4"/>
        <v>4060.48</v>
      </c>
      <c r="F22" s="62"/>
      <c r="G22" s="53"/>
      <c r="H22" s="54"/>
      <c r="I22" s="54"/>
      <c r="J22" s="54"/>
    </row>
    <row r="23" spans="1:13" ht="17.100000000000001" customHeight="1" x14ac:dyDescent="0.2">
      <c r="A23" s="170" t="s">
        <v>36</v>
      </c>
      <c r="B23" s="171" t="s">
        <v>248</v>
      </c>
      <c r="C23" s="60">
        <f>SUM(D23:J23)</f>
        <v>1</v>
      </c>
      <c r="D23" s="6">
        <v>0</v>
      </c>
      <c r="E23" s="6">
        <v>1</v>
      </c>
      <c r="F23" s="60"/>
      <c r="G23" s="53"/>
      <c r="H23" s="54"/>
      <c r="I23" s="54"/>
      <c r="J23" s="54"/>
    </row>
    <row r="24" spans="1:13" ht="17.100000000000001" customHeight="1" x14ac:dyDescent="0.2">
      <c r="A24" s="170"/>
      <c r="B24" s="171"/>
      <c r="C24" s="61">
        <f>'Orçamento Licitantes'!J121</f>
        <v>23308.55</v>
      </c>
      <c r="D24" s="62">
        <f>$C$24*D23</f>
        <v>0</v>
      </c>
      <c r="E24" s="62">
        <f>$C$24*E23</f>
        <v>23308.55</v>
      </c>
      <c r="F24" s="62"/>
      <c r="G24" s="53"/>
      <c r="H24" s="54"/>
      <c r="I24" s="54"/>
      <c r="J24" s="54"/>
    </row>
    <row r="25" spans="1:13" ht="17.100000000000001" customHeight="1" x14ac:dyDescent="0.2">
      <c r="A25" s="170">
        <v>7</v>
      </c>
      <c r="B25" s="171" t="s">
        <v>117</v>
      </c>
      <c r="C25" s="60">
        <f>SUM(D25:J25)</f>
        <v>1</v>
      </c>
      <c r="D25" s="6">
        <v>0.03</v>
      </c>
      <c r="E25" s="6">
        <v>0.97</v>
      </c>
      <c r="F25" s="60"/>
      <c r="G25" s="53"/>
      <c r="H25" s="54"/>
      <c r="I25" s="54"/>
      <c r="J25" s="54"/>
    </row>
    <row r="26" spans="1:13" ht="17.100000000000001" customHeight="1" x14ac:dyDescent="0.2">
      <c r="A26" s="170"/>
      <c r="B26" s="171"/>
      <c r="C26" s="61">
        <f>'Orçamento Licitantes'!J129</f>
        <v>9454.36</v>
      </c>
      <c r="D26" s="62">
        <f t="shared" ref="D26:E26" si="5">$C$26*D25</f>
        <v>283.63080000000002</v>
      </c>
      <c r="E26" s="62">
        <f t="shared" si="5"/>
        <v>9170.7291999999998</v>
      </c>
      <c r="F26" s="62"/>
      <c r="G26" s="53"/>
      <c r="H26" s="54"/>
      <c r="I26" s="54"/>
      <c r="J26" s="54"/>
    </row>
    <row r="27" spans="1:13" ht="24" customHeight="1" x14ac:dyDescent="0.2">
      <c r="A27" s="188" t="s">
        <v>93</v>
      </c>
      <c r="B27" s="189"/>
      <c r="C27" s="63"/>
      <c r="D27" s="64">
        <f>D29/$C$29</f>
        <v>0.35356447571996574</v>
      </c>
      <c r="E27" s="64">
        <f>E29/$C$29+5%</f>
        <v>0.64643552428003437</v>
      </c>
      <c r="F27" s="64"/>
      <c r="G27" s="53"/>
      <c r="H27" s="54"/>
      <c r="I27" s="54"/>
      <c r="J27" s="54"/>
    </row>
    <row r="28" spans="1:13" ht="24" customHeight="1" x14ac:dyDescent="0.2">
      <c r="A28" s="187" t="s">
        <v>94</v>
      </c>
      <c r="B28" s="187"/>
      <c r="C28" s="65"/>
      <c r="D28" s="66">
        <f>D27</f>
        <v>0.35356447571996574</v>
      </c>
      <c r="E28" s="66">
        <f t="shared" ref="E28" si="6">E27+D28</f>
        <v>1</v>
      </c>
      <c r="F28" s="66"/>
      <c r="G28" s="53"/>
      <c r="H28" s="54"/>
      <c r="I28" s="54"/>
      <c r="J28" s="54"/>
    </row>
    <row r="29" spans="1:13" ht="24" customHeight="1" x14ac:dyDescent="0.2">
      <c r="A29" s="186" t="s">
        <v>95</v>
      </c>
      <c r="B29" s="186"/>
      <c r="C29" s="67">
        <f>C14+C16+C18+C20+C22+C24+C26</f>
        <v>274998.17</v>
      </c>
      <c r="D29" s="67">
        <f>D14+D16+D18+D20+D22+D24+D26</f>
        <v>97229.583800000008</v>
      </c>
      <c r="E29" s="67">
        <f>E14+E16+E18+E20+E22+E24+E26-F29</f>
        <v>164018.6777</v>
      </c>
      <c r="F29" s="67">
        <f>5%*C29</f>
        <v>13749.9085</v>
      </c>
      <c r="G29" s="53"/>
      <c r="H29" s="54"/>
      <c r="I29" s="54"/>
      <c r="J29" s="54"/>
      <c r="L29" s="68"/>
      <c r="M29" s="68"/>
    </row>
    <row r="30" spans="1:13" ht="24" customHeight="1" x14ac:dyDescent="0.2">
      <c r="A30" s="182" t="s">
        <v>96</v>
      </c>
      <c r="B30" s="182"/>
      <c r="C30" s="69"/>
      <c r="D30" s="70">
        <f>D29</f>
        <v>97229.583800000008</v>
      </c>
      <c r="E30" s="70">
        <f t="shared" ref="E30" si="7">E29+D30</f>
        <v>261248.26150000002</v>
      </c>
      <c r="F30" s="70">
        <f>F29+E30</f>
        <v>274998.17000000004</v>
      </c>
      <c r="G30" s="53"/>
      <c r="H30" s="54"/>
      <c r="I30" s="54"/>
      <c r="J30" s="54"/>
    </row>
    <row r="31" spans="1:13" ht="24" customHeight="1" x14ac:dyDescent="0.2">
      <c r="A31" s="185" t="s">
        <v>97</v>
      </c>
      <c r="B31" s="185"/>
      <c r="C31" s="71"/>
      <c r="D31" s="72">
        <f t="shared" ref="D31:E32" si="8">D29/$C$29</f>
        <v>0.35356447571996574</v>
      </c>
      <c r="E31" s="72">
        <f t="shared" si="8"/>
        <v>0.59643552428003432</v>
      </c>
      <c r="F31" s="72">
        <f>F29/$C$29</f>
        <v>0.05</v>
      </c>
      <c r="G31" s="53"/>
      <c r="H31" s="54"/>
      <c r="I31" s="54"/>
      <c r="J31" s="54"/>
      <c r="M31" s="68"/>
    </row>
    <row r="32" spans="1:13" ht="24" customHeight="1" x14ac:dyDescent="0.2">
      <c r="A32" s="184" t="s">
        <v>98</v>
      </c>
      <c r="B32" s="184"/>
      <c r="C32" s="73"/>
      <c r="D32" s="74">
        <f t="shared" si="8"/>
        <v>0.35356447571996574</v>
      </c>
      <c r="E32" s="74">
        <f t="shared" si="8"/>
        <v>0.95000000000000018</v>
      </c>
      <c r="F32" s="74">
        <f>F30/$C$29</f>
        <v>1.0000000000000002</v>
      </c>
      <c r="G32" s="75"/>
      <c r="H32" s="76"/>
      <c r="I32" s="76"/>
      <c r="J32" s="76"/>
    </row>
    <row r="33" spans="1:11" x14ac:dyDescent="0.2">
      <c r="A33" s="77"/>
      <c r="B33" s="77"/>
      <c r="C33" s="77"/>
      <c r="D33" s="77"/>
      <c r="E33" s="77"/>
      <c r="F33" s="77"/>
      <c r="G33" s="77"/>
      <c r="H33" s="77"/>
      <c r="I33" s="77"/>
      <c r="J33" s="77"/>
    </row>
    <row r="34" spans="1:11" x14ac:dyDescent="0.2">
      <c r="A34" s="77"/>
      <c r="B34" s="77"/>
      <c r="C34" s="77"/>
      <c r="D34" s="77"/>
      <c r="E34" s="77"/>
      <c r="F34" s="77"/>
      <c r="G34" s="77"/>
      <c r="H34" s="77"/>
      <c r="I34" s="77"/>
      <c r="J34" s="77"/>
    </row>
    <row r="35" spans="1:11" ht="37.15" customHeight="1" x14ac:dyDescent="0.2">
      <c r="A35" s="183" t="s">
        <v>236</v>
      </c>
      <c r="B35" s="183"/>
      <c r="C35" s="183"/>
      <c r="D35" s="183"/>
      <c r="E35" s="183"/>
      <c r="F35" s="183"/>
      <c r="G35" s="183"/>
      <c r="H35" s="183"/>
      <c r="I35" s="183"/>
      <c r="J35" s="183"/>
      <c r="K35" s="183"/>
    </row>
    <row r="36" spans="1:11" ht="31.5" customHeight="1" x14ac:dyDescent="0.2">
      <c r="A36" s="177"/>
      <c r="B36" s="177"/>
      <c r="C36" s="177"/>
      <c r="D36" s="177"/>
      <c r="E36" s="177"/>
      <c r="F36" s="177"/>
      <c r="G36" s="177"/>
      <c r="H36" s="177"/>
      <c r="I36" s="177"/>
      <c r="J36" s="177"/>
      <c r="K36" s="177"/>
    </row>
    <row r="37" spans="1:11" ht="74.25" customHeight="1" x14ac:dyDescent="0.2">
      <c r="A37" s="177"/>
      <c r="B37" s="177"/>
      <c r="C37" s="177"/>
      <c r="D37" s="177"/>
      <c r="E37" s="177"/>
      <c r="F37" s="177"/>
      <c r="G37" s="177"/>
      <c r="H37" s="177"/>
      <c r="I37" s="177"/>
      <c r="J37" s="177"/>
      <c r="K37" s="177"/>
    </row>
    <row r="38" spans="1:11" x14ac:dyDescent="0.2">
      <c r="A38" s="78"/>
      <c r="B38" s="78"/>
      <c r="C38" s="78"/>
      <c r="D38" s="78"/>
      <c r="E38" s="78"/>
    </row>
    <row r="39" spans="1:11" ht="13.9" customHeight="1" x14ac:dyDescent="0.2">
      <c r="A39" s="177"/>
      <c r="B39" s="177"/>
      <c r="C39" s="177"/>
      <c r="D39" s="177"/>
      <c r="E39" s="177"/>
      <c r="F39" s="177"/>
      <c r="G39" s="177"/>
      <c r="H39" s="177"/>
      <c r="I39" s="177"/>
      <c r="J39" s="177"/>
      <c r="K39" s="177"/>
    </row>
    <row r="40" spans="1:11" x14ac:dyDescent="0.2">
      <c r="A40" s="177"/>
      <c r="B40" s="177"/>
      <c r="C40" s="177"/>
      <c r="D40" s="177"/>
      <c r="E40" s="177"/>
      <c r="F40" s="177"/>
      <c r="G40" s="177"/>
      <c r="H40" s="177"/>
      <c r="I40" s="177"/>
      <c r="J40" s="177"/>
      <c r="K40" s="177"/>
    </row>
    <row r="41" spans="1:11" x14ac:dyDescent="0.2">
      <c r="A41" s="177"/>
      <c r="B41" s="177"/>
      <c r="C41" s="177"/>
      <c r="D41" s="177"/>
      <c r="E41" s="177"/>
      <c r="F41" s="177"/>
      <c r="G41" s="177"/>
      <c r="H41" s="177"/>
      <c r="I41" s="177"/>
      <c r="J41" s="177"/>
      <c r="K41" s="177"/>
    </row>
    <row r="42" spans="1:11" x14ac:dyDescent="0.2">
      <c r="A42" s="177"/>
      <c r="B42" s="177"/>
      <c r="C42" s="177"/>
      <c r="D42" s="177"/>
      <c r="E42" s="177"/>
      <c r="F42" s="177"/>
      <c r="G42" s="177"/>
      <c r="H42" s="177"/>
      <c r="I42" s="177"/>
      <c r="J42" s="177"/>
      <c r="K42" s="177"/>
    </row>
    <row r="43" spans="1:11" x14ac:dyDescent="0.2">
      <c r="A43" s="177"/>
      <c r="B43" s="177"/>
      <c r="C43" s="177"/>
      <c r="D43" s="177"/>
      <c r="E43" s="177"/>
      <c r="F43" s="177"/>
      <c r="G43" s="177"/>
      <c r="H43" s="177"/>
      <c r="I43" s="177"/>
      <c r="J43" s="177"/>
      <c r="K43" s="177"/>
    </row>
  </sheetData>
  <sheetProtection algorithmName="SHA-512" hashValue="Ju+pDCFGULR01sks4HtJfVDs+kjuXQGlQWLRz9dtci4GBUnjX8JntzbwEVmoGuMPtu0RqrlEX1fbWfCmXCcr/A==" saltValue="MFbCOnMofO59TEJ0BfySCQ==" spinCount="100000" sheet="1" objects="1" scenarios="1"/>
  <mergeCells count="40">
    <mergeCell ref="A39:K43"/>
    <mergeCell ref="A10:A12"/>
    <mergeCell ref="B10:B12"/>
    <mergeCell ref="C10:C12"/>
    <mergeCell ref="B7:C7"/>
    <mergeCell ref="A30:B30"/>
    <mergeCell ref="A35:K35"/>
    <mergeCell ref="A32:B32"/>
    <mergeCell ref="A31:B31"/>
    <mergeCell ref="A29:B29"/>
    <mergeCell ref="A28:B28"/>
    <mergeCell ref="A36:K37"/>
    <mergeCell ref="A27:B27"/>
    <mergeCell ref="B1:C1"/>
    <mergeCell ref="A21:A22"/>
    <mergeCell ref="B21:B22"/>
    <mergeCell ref="A25:A26"/>
    <mergeCell ref="B25:B26"/>
    <mergeCell ref="A17:A18"/>
    <mergeCell ref="B17:B18"/>
    <mergeCell ref="A19:A20"/>
    <mergeCell ref="B19:B20"/>
    <mergeCell ref="A9:F9"/>
    <mergeCell ref="A13:A14"/>
    <mergeCell ref="B13:B14"/>
    <mergeCell ref="A15:A16"/>
    <mergeCell ref="B15:B16"/>
    <mergeCell ref="A23:A24"/>
    <mergeCell ref="B23:B24"/>
    <mergeCell ref="G2:H2"/>
    <mergeCell ref="I2:J2"/>
    <mergeCell ref="D8:E8"/>
    <mergeCell ref="F8:G8"/>
    <mergeCell ref="B3:C3"/>
    <mergeCell ref="E3:F4"/>
    <mergeCell ref="G3:H4"/>
    <mergeCell ref="I3:J5"/>
    <mergeCell ref="B4:C4"/>
    <mergeCell ref="B5:C5"/>
    <mergeCell ref="B6:C6"/>
  </mergeCells>
  <conditionalFormatting sqref="F15">
    <cfRule type="cellIs" dxfId="5" priority="45" operator="greaterThan">
      <formula>0</formula>
    </cfRule>
  </conditionalFormatting>
  <conditionalFormatting sqref="F17">
    <cfRule type="cellIs" dxfId="4" priority="44" operator="greaterThan">
      <formula>0</formula>
    </cfRule>
  </conditionalFormatting>
  <conditionalFormatting sqref="F19">
    <cfRule type="cellIs" dxfId="3" priority="43" operator="greaterThan">
      <formula>0</formula>
    </cfRule>
  </conditionalFormatting>
  <conditionalFormatting sqref="F21">
    <cfRule type="cellIs" dxfId="2" priority="42" operator="greaterThan">
      <formula>0</formula>
    </cfRule>
  </conditionalFormatting>
  <conditionalFormatting sqref="F23">
    <cfRule type="cellIs" dxfId="1" priority="1" operator="greaterThan">
      <formula>0</formula>
    </cfRule>
  </conditionalFormatting>
  <conditionalFormatting sqref="F25">
    <cfRule type="cellIs" dxfId="0" priority="41" operator="greaterThan">
      <formula>0</formula>
    </cfRule>
  </conditionalFormatting>
  <pageMargins left="0.51181102362204722" right="0.51181102362204722" top="0.78740157480314965" bottom="0.39370078740157483" header="0.51181102362204722" footer="0.51181102362204722"/>
  <pageSetup paperSize="9" scale="49" orientation="portrait" r:id="rId1"/>
  <headerFooter>
    <oddHeader xml:space="preserve">&amp;L &amp;C </oddHeader>
    <oddFooter>&amp;L &amp;C &amp;R&amp;10&amp;P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87"/>
  <sheetViews>
    <sheetView showGridLines="0" view="pageBreakPreview" zoomScaleSheetLayoutView="100" workbookViewId="0">
      <selection activeCell="H7" sqref="H7"/>
    </sheetView>
  </sheetViews>
  <sheetFormatPr defaultColWidth="9" defaultRowHeight="12" x14ac:dyDescent="0.2"/>
  <cols>
    <col min="1" max="1" width="9.375" style="5" customWidth="1"/>
    <col min="2" max="2" width="35.625" style="5" customWidth="1"/>
    <col min="3" max="3" width="27.75" style="5" customWidth="1"/>
    <col min="4" max="4" width="13.75" style="5" customWidth="1"/>
    <col min="5" max="5" width="16.5" style="5" customWidth="1"/>
    <col min="6" max="9" width="9" style="5"/>
    <col min="10" max="10" width="15.75" style="5" customWidth="1"/>
    <col min="11" max="11" width="9" style="5"/>
    <col min="12" max="12" width="10.25" style="5" bestFit="1" customWidth="1"/>
    <col min="13" max="16384" width="9" style="5"/>
  </cols>
  <sheetData>
    <row r="1" spans="1:18" ht="56.25" customHeight="1" x14ac:dyDescent="0.2">
      <c r="A1" s="79"/>
      <c r="B1" s="191" t="s">
        <v>59</v>
      </c>
      <c r="C1" s="191"/>
      <c r="D1" s="80"/>
      <c r="E1" s="81"/>
      <c r="F1" s="82"/>
      <c r="G1" s="83"/>
      <c r="H1" s="78"/>
      <c r="I1" s="84"/>
      <c r="J1" s="78"/>
      <c r="K1" s="78"/>
      <c r="L1" s="78"/>
      <c r="M1" s="78"/>
      <c r="N1" s="78"/>
      <c r="O1" s="78"/>
      <c r="P1" s="78"/>
      <c r="Q1" s="78"/>
      <c r="R1" s="78"/>
    </row>
    <row r="2" spans="1:18" ht="12" customHeight="1" x14ac:dyDescent="0.2">
      <c r="A2" s="79"/>
      <c r="B2" s="85"/>
      <c r="C2" s="85"/>
      <c r="D2" s="86"/>
      <c r="E2" s="87"/>
      <c r="F2" s="82"/>
      <c r="G2" s="83"/>
      <c r="H2" s="78"/>
      <c r="I2" s="84"/>
      <c r="J2" s="78"/>
      <c r="K2" s="78"/>
      <c r="L2" s="78"/>
      <c r="M2" s="78"/>
      <c r="N2" s="78"/>
      <c r="O2" s="78"/>
      <c r="P2" s="78"/>
      <c r="Q2" s="78"/>
      <c r="R2" s="78"/>
    </row>
    <row r="3" spans="1:18" ht="15" customHeight="1" x14ac:dyDescent="0.2">
      <c r="A3" s="49" t="s">
        <v>49</v>
      </c>
      <c r="B3" s="180"/>
      <c r="C3" s="181"/>
      <c r="D3" s="80" t="s">
        <v>60</v>
      </c>
      <c r="E3" s="200" t="s">
        <v>234</v>
      </c>
      <c r="F3" s="88"/>
      <c r="G3" s="83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</row>
    <row r="4" spans="1:18" ht="15" customHeight="1" x14ac:dyDescent="0.2">
      <c r="A4" s="49" t="s">
        <v>50</v>
      </c>
      <c r="B4" s="180"/>
      <c r="C4" s="181"/>
      <c r="D4" s="86"/>
      <c r="E4" s="200"/>
      <c r="F4" s="88"/>
      <c r="G4" s="83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</row>
    <row r="5" spans="1:18" ht="15" customHeight="1" x14ac:dyDescent="0.2">
      <c r="A5" s="49" t="s">
        <v>51</v>
      </c>
      <c r="B5" s="180"/>
      <c r="C5" s="181"/>
      <c r="D5" s="86"/>
      <c r="E5" s="81"/>
      <c r="F5" s="88"/>
      <c r="G5" s="83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</row>
    <row r="6" spans="1:18" ht="15" customHeight="1" x14ac:dyDescent="0.2">
      <c r="A6" s="49" t="s">
        <v>52</v>
      </c>
      <c r="B6" s="180"/>
      <c r="C6" s="181"/>
      <c r="D6" s="88"/>
      <c r="E6" s="89"/>
      <c r="F6" s="88"/>
      <c r="G6" s="83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</row>
    <row r="7" spans="1:18" ht="15" customHeight="1" x14ac:dyDescent="0.2">
      <c r="A7" s="49" t="s">
        <v>53</v>
      </c>
      <c r="B7" s="180"/>
      <c r="C7" s="181"/>
      <c r="D7" s="88"/>
      <c r="E7" s="89"/>
      <c r="F7" s="88"/>
      <c r="G7" s="83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</row>
    <row r="8" spans="1:18" ht="24.95" customHeight="1" x14ac:dyDescent="0.2">
      <c r="A8" s="192"/>
      <c r="B8" s="192"/>
      <c r="C8" s="192"/>
      <c r="D8" s="192"/>
      <c r="E8" s="192"/>
      <c r="F8" s="88"/>
      <c r="G8" s="88"/>
      <c r="H8" s="88"/>
      <c r="I8" s="88"/>
      <c r="J8" s="78"/>
      <c r="K8" s="78"/>
      <c r="L8" s="78"/>
      <c r="M8" s="78"/>
      <c r="N8" s="78"/>
      <c r="O8" s="78"/>
      <c r="P8" s="78"/>
      <c r="Q8" s="78"/>
      <c r="R8" s="78"/>
    </row>
    <row r="9" spans="1:18" ht="24.95" customHeight="1" x14ac:dyDescent="0.2">
      <c r="A9" s="193" t="s">
        <v>61</v>
      </c>
      <c r="B9" s="193"/>
      <c r="C9" s="193"/>
      <c r="D9" s="193"/>
      <c r="E9" s="193"/>
      <c r="F9" s="88"/>
      <c r="G9" s="88"/>
      <c r="H9" s="88"/>
      <c r="I9" s="88"/>
      <c r="J9" s="78"/>
      <c r="K9" s="78"/>
      <c r="L9" s="78"/>
      <c r="M9" s="78"/>
      <c r="N9" s="78"/>
      <c r="O9" s="78"/>
      <c r="P9" s="78"/>
      <c r="Q9" s="78"/>
      <c r="R9" s="78"/>
    </row>
    <row r="10" spans="1:18" ht="24.95" customHeight="1" x14ac:dyDescent="0.2">
      <c r="A10" s="90" t="s">
        <v>1</v>
      </c>
      <c r="B10" s="194" t="s">
        <v>2</v>
      </c>
      <c r="C10" s="194"/>
      <c r="D10" s="90" t="s">
        <v>62</v>
      </c>
      <c r="E10" s="91" t="s">
        <v>63</v>
      </c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</row>
    <row r="11" spans="1:18" ht="15" customHeight="1" x14ac:dyDescent="0.2">
      <c r="A11" s="92"/>
      <c r="B11" s="93"/>
      <c r="C11" s="94"/>
      <c r="D11" s="94"/>
      <c r="E11" s="95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</row>
    <row r="12" spans="1:18" ht="15" customHeight="1" x14ac:dyDescent="0.2">
      <c r="A12" s="96">
        <v>1</v>
      </c>
      <c r="B12" s="195" t="s">
        <v>64</v>
      </c>
      <c r="C12" s="195"/>
      <c r="D12" s="97" t="s">
        <v>65</v>
      </c>
      <c r="E12" s="18">
        <v>3</v>
      </c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</row>
    <row r="13" spans="1:18" ht="15" customHeight="1" x14ac:dyDescent="0.2">
      <c r="A13" s="98"/>
      <c r="B13" s="99"/>
      <c r="C13" s="99"/>
      <c r="D13" s="100"/>
      <c r="E13" s="101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</row>
    <row r="14" spans="1:18" ht="15" customHeight="1" x14ac:dyDescent="0.2">
      <c r="A14" s="96">
        <v>2</v>
      </c>
      <c r="B14" s="102" t="s">
        <v>66</v>
      </c>
      <c r="C14" s="103"/>
      <c r="D14" s="97" t="s">
        <v>67</v>
      </c>
      <c r="E14" s="18">
        <v>0.8</v>
      </c>
      <c r="F14" s="78"/>
      <c r="G14" s="78"/>
      <c r="H14" s="104"/>
      <c r="I14" s="105"/>
      <c r="J14" s="105"/>
      <c r="K14" s="78"/>
      <c r="L14" s="78"/>
      <c r="M14" s="78"/>
      <c r="N14" s="78"/>
      <c r="O14" s="78"/>
      <c r="P14" s="78"/>
      <c r="Q14" s="78"/>
      <c r="R14" s="78"/>
    </row>
    <row r="15" spans="1:18" ht="15" customHeight="1" x14ac:dyDescent="0.2">
      <c r="A15" s="106"/>
      <c r="B15" s="93"/>
      <c r="C15" s="94"/>
      <c r="D15" s="107"/>
      <c r="E15" s="108"/>
      <c r="F15" s="78"/>
      <c r="G15" s="78"/>
      <c r="H15" s="104"/>
      <c r="I15" s="105"/>
      <c r="J15" s="105"/>
      <c r="K15" s="78"/>
      <c r="L15" s="78"/>
      <c r="M15" s="78"/>
      <c r="N15" s="78"/>
      <c r="O15" s="78"/>
      <c r="P15" s="78"/>
      <c r="Q15" s="78"/>
      <c r="R15" s="78"/>
    </row>
    <row r="16" spans="1:18" ht="15" customHeight="1" x14ac:dyDescent="0.2">
      <c r="A16" s="96">
        <v>3</v>
      </c>
      <c r="B16" s="102" t="s">
        <v>68</v>
      </c>
      <c r="C16" s="103"/>
      <c r="D16" s="97" t="s">
        <v>69</v>
      </c>
      <c r="E16" s="18">
        <v>0.97</v>
      </c>
      <c r="F16" s="78"/>
      <c r="G16" s="78"/>
      <c r="H16" s="104"/>
      <c r="I16" s="105"/>
      <c r="J16" s="105"/>
      <c r="K16" s="78"/>
      <c r="L16" s="78"/>
      <c r="M16" s="78"/>
      <c r="N16" s="78"/>
      <c r="O16" s="78"/>
      <c r="P16" s="78"/>
      <c r="Q16" s="78"/>
      <c r="R16" s="78"/>
    </row>
    <row r="17" spans="1:18" ht="15" customHeight="1" x14ac:dyDescent="0.2">
      <c r="A17" s="106"/>
      <c r="B17" s="94"/>
      <c r="C17" s="94"/>
      <c r="D17" s="107"/>
      <c r="E17" s="108"/>
      <c r="F17" s="78"/>
      <c r="G17" s="78"/>
      <c r="H17" s="104"/>
      <c r="I17" s="105"/>
      <c r="J17" s="105"/>
      <c r="K17" s="78"/>
      <c r="L17" s="78"/>
      <c r="M17" s="78"/>
      <c r="N17" s="78"/>
      <c r="O17" s="78"/>
      <c r="P17" s="78"/>
      <c r="Q17" s="78"/>
      <c r="R17" s="78"/>
    </row>
    <row r="18" spans="1:18" ht="15" customHeight="1" x14ac:dyDescent="0.2">
      <c r="A18" s="96">
        <v>4</v>
      </c>
      <c r="B18" s="102" t="s">
        <v>70</v>
      </c>
      <c r="C18" s="103"/>
      <c r="D18" s="97" t="s">
        <v>71</v>
      </c>
      <c r="E18" s="18">
        <v>1</v>
      </c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</row>
    <row r="19" spans="1:18" ht="15" customHeight="1" x14ac:dyDescent="0.2">
      <c r="A19" s="109"/>
      <c r="B19" s="103"/>
      <c r="C19" s="103"/>
      <c r="D19" s="97"/>
      <c r="E19" s="110"/>
      <c r="F19" s="78"/>
      <c r="G19" s="78"/>
      <c r="H19" s="104"/>
      <c r="I19" s="105"/>
      <c r="J19" s="105"/>
      <c r="K19" s="78"/>
      <c r="L19" s="78"/>
      <c r="M19" s="78"/>
      <c r="N19" s="78"/>
      <c r="O19" s="78"/>
      <c r="P19" s="78"/>
      <c r="Q19" s="78"/>
      <c r="R19" s="78"/>
    </row>
    <row r="20" spans="1:18" ht="15" customHeight="1" x14ac:dyDescent="0.2">
      <c r="A20" s="96">
        <v>5</v>
      </c>
      <c r="B20" s="102" t="s">
        <v>72</v>
      </c>
      <c r="C20" s="103"/>
      <c r="D20" s="97" t="s">
        <v>73</v>
      </c>
      <c r="E20" s="18">
        <v>7.4</v>
      </c>
      <c r="F20" s="78"/>
      <c r="G20" s="78"/>
      <c r="H20" s="104"/>
      <c r="I20" s="105"/>
      <c r="J20" s="105"/>
      <c r="K20" s="78"/>
      <c r="L20" s="78"/>
      <c r="M20" s="78"/>
      <c r="N20" s="78"/>
      <c r="O20" s="78"/>
      <c r="P20" s="78"/>
      <c r="Q20" s="78"/>
      <c r="R20" s="78"/>
    </row>
    <row r="21" spans="1:18" ht="15" customHeight="1" x14ac:dyDescent="0.2">
      <c r="A21" s="109"/>
      <c r="B21" s="103"/>
      <c r="C21" s="103"/>
      <c r="D21" s="97"/>
      <c r="E21" s="110"/>
      <c r="F21" s="78"/>
      <c r="G21" s="78"/>
      <c r="H21" s="104"/>
      <c r="I21" s="105"/>
      <c r="J21" s="105"/>
      <c r="K21" s="78"/>
      <c r="L21" s="78"/>
      <c r="M21" s="78"/>
      <c r="N21" s="78"/>
      <c r="O21" s="78"/>
      <c r="P21" s="78"/>
      <c r="Q21" s="78"/>
      <c r="R21" s="78"/>
    </row>
    <row r="22" spans="1:18" ht="15" customHeight="1" x14ac:dyDescent="0.2">
      <c r="A22" s="98">
        <v>6</v>
      </c>
      <c r="B22" s="111" t="s">
        <v>74</v>
      </c>
      <c r="C22" s="112"/>
      <c r="D22" s="100" t="s">
        <v>75</v>
      </c>
      <c r="E22" s="100">
        <f>SUM(E23:E26)</f>
        <v>9.61</v>
      </c>
      <c r="F22" s="78"/>
      <c r="G22" s="78"/>
      <c r="H22" s="104"/>
      <c r="I22" s="132"/>
      <c r="J22" s="105"/>
      <c r="K22" s="78"/>
      <c r="L22" s="78"/>
      <c r="M22" s="78"/>
      <c r="N22" s="78"/>
      <c r="O22" s="78"/>
      <c r="P22" s="78"/>
      <c r="Q22" s="78"/>
      <c r="R22" s="78"/>
    </row>
    <row r="23" spans="1:18" ht="15" customHeight="1" x14ac:dyDescent="0.2">
      <c r="A23" s="106" t="s">
        <v>76</v>
      </c>
      <c r="B23" s="94" t="s">
        <v>77</v>
      </c>
      <c r="C23" s="94"/>
      <c r="D23" s="108"/>
      <c r="E23" s="113">
        <v>3</v>
      </c>
      <c r="F23" s="78"/>
      <c r="G23" s="114"/>
      <c r="H23" s="114"/>
      <c r="I23" s="114"/>
      <c r="J23" s="114"/>
      <c r="K23" s="114"/>
      <c r="L23" s="114"/>
      <c r="M23" s="78"/>
      <c r="N23" s="78"/>
      <c r="O23" s="78"/>
      <c r="P23" s="78"/>
      <c r="Q23" s="78"/>
      <c r="R23" s="78"/>
    </row>
    <row r="24" spans="1:18" ht="15" customHeight="1" x14ac:dyDescent="0.2">
      <c r="A24" s="106" t="s">
        <v>78</v>
      </c>
      <c r="B24" s="94" t="s">
        <v>79</v>
      </c>
      <c r="C24" s="94"/>
      <c r="D24" s="108"/>
      <c r="E24" s="113">
        <v>0.65</v>
      </c>
      <c r="F24" s="78"/>
      <c r="G24" s="115"/>
      <c r="H24" s="114"/>
      <c r="I24" s="114"/>
      <c r="J24" s="114"/>
      <c r="K24" s="114"/>
      <c r="L24" s="114"/>
      <c r="M24" s="78"/>
      <c r="N24" s="78"/>
      <c r="O24" s="78"/>
      <c r="P24" s="78"/>
      <c r="Q24" s="78"/>
      <c r="R24" s="78"/>
    </row>
    <row r="25" spans="1:18" ht="15" customHeight="1" x14ac:dyDescent="0.2">
      <c r="A25" s="106" t="s">
        <v>80</v>
      </c>
      <c r="B25" s="116" t="s">
        <v>81</v>
      </c>
      <c r="C25" s="94"/>
      <c r="D25" s="108"/>
      <c r="E25" s="19">
        <v>1.46</v>
      </c>
      <c r="F25" s="78"/>
      <c r="G25" s="114"/>
      <c r="H25" s="114"/>
      <c r="I25" s="114"/>
      <c r="J25" s="114"/>
      <c r="K25" s="114"/>
      <c r="L25" s="117"/>
      <c r="M25" s="78"/>
      <c r="N25" s="78"/>
      <c r="O25" s="78"/>
      <c r="P25" s="78"/>
      <c r="Q25" s="78"/>
      <c r="R25" s="78"/>
    </row>
    <row r="26" spans="1:18" ht="15" customHeight="1" x14ac:dyDescent="0.2">
      <c r="A26" s="106" t="s">
        <v>82</v>
      </c>
      <c r="B26" s="118" t="s">
        <v>83</v>
      </c>
      <c r="C26" s="119"/>
      <c r="D26" s="120"/>
      <c r="E26" s="120">
        <v>4.5</v>
      </c>
      <c r="F26" s="78"/>
      <c r="G26" s="114"/>
      <c r="H26" s="114"/>
      <c r="I26" s="114"/>
      <c r="J26" s="114"/>
      <c r="K26" s="114"/>
      <c r="L26" s="117"/>
      <c r="M26" s="78"/>
      <c r="N26" s="78"/>
      <c r="O26" s="78"/>
      <c r="P26" s="78"/>
      <c r="Q26" s="78"/>
      <c r="R26" s="78"/>
    </row>
    <row r="27" spans="1:18" ht="15" customHeight="1" x14ac:dyDescent="0.2">
      <c r="A27" s="121"/>
      <c r="B27" s="94"/>
      <c r="C27" s="112"/>
      <c r="D27" s="122"/>
      <c r="E27" s="196">
        <f>ROUND((((1+$E$12/100+$E$14/100+$E$16/100)*(1+$E$18/100)*(1+$E$20/100))/(1-$E$22/100)-1)*100,2)</f>
        <v>25.73</v>
      </c>
      <c r="F27" s="78"/>
      <c r="G27" s="114"/>
      <c r="H27" s="114"/>
      <c r="I27" s="114"/>
      <c r="J27" s="114"/>
      <c r="K27" s="114"/>
      <c r="L27" s="123"/>
      <c r="M27" s="78"/>
      <c r="N27" s="78"/>
      <c r="O27" s="78"/>
      <c r="P27" s="78"/>
      <c r="Q27" s="78"/>
      <c r="R27" s="78"/>
    </row>
    <row r="28" spans="1:18" ht="15" customHeight="1" x14ac:dyDescent="0.2">
      <c r="A28" s="124"/>
      <c r="B28" s="93" t="s">
        <v>84</v>
      </c>
      <c r="C28" s="125" t="s">
        <v>105</v>
      </c>
      <c r="D28" s="95" t="s">
        <v>85</v>
      </c>
      <c r="E28" s="197"/>
      <c r="F28" s="78"/>
      <c r="G28" s="114"/>
      <c r="H28" s="114"/>
      <c r="I28" s="114"/>
      <c r="J28" s="114"/>
      <c r="K28" s="114"/>
      <c r="L28" s="123"/>
      <c r="M28" s="78"/>
      <c r="N28" s="78"/>
      <c r="O28" s="78"/>
      <c r="P28" s="78"/>
      <c r="Q28" s="78"/>
      <c r="R28" s="78"/>
    </row>
    <row r="29" spans="1:18" ht="15" customHeight="1" x14ac:dyDescent="0.2">
      <c r="A29" s="126"/>
      <c r="B29" s="119"/>
      <c r="C29" s="125" t="s">
        <v>106</v>
      </c>
      <c r="D29" s="127"/>
      <c r="E29" s="198"/>
      <c r="F29" s="78"/>
      <c r="G29" s="114"/>
      <c r="H29" s="114"/>
      <c r="I29" s="114"/>
      <c r="J29" s="114"/>
      <c r="K29" s="114"/>
      <c r="L29" s="123"/>
      <c r="M29" s="78"/>
      <c r="N29" s="78"/>
      <c r="O29" s="78"/>
      <c r="P29" s="78"/>
      <c r="Q29" s="78"/>
      <c r="R29" s="78"/>
    </row>
    <row r="30" spans="1:18" ht="15" customHeight="1" x14ac:dyDescent="0.2">
      <c r="A30" s="78"/>
      <c r="B30" s="78"/>
      <c r="C30" s="78"/>
      <c r="D30" s="78"/>
      <c r="E30" s="78"/>
      <c r="F30" s="78"/>
      <c r="G30" s="114"/>
      <c r="H30" s="114"/>
      <c r="I30" s="114"/>
      <c r="J30" s="114"/>
      <c r="K30" s="114"/>
      <c r="L30" s="114"/>
      <c r="M30" s="78"/>
      <c r="N30" s="78"/>
      <c r="O30" s="78"/>
      <c r="P30" s="78"/>
      <c r="Q30" s="78"/>
      <c r="R30" s="78"/>
    </row>
    <row r="31" spans="1:18" ht="15" customHeight="1" x14ac:dyDescent="0.2">
      <c r="A31" s="78"/>
      <c r="B31" s="78"/>
      <c r="C31" s="78"/>
      <c r="D31" s="78"/>
      <c r="E31" s="78"/>
      <c r="F31" s="78"/>
      <c r="G31" s="78"/>
      <c r="H31" s="128"/>
      <c r="I31" s="129"/>
      <c r="J31" s="129"/>
      <c r="K31" s="78"/>
      <c r="L31" s="78"/>
      <c r="M31" s="78"/>
      <c r="N31" s="78"/>
      <c r="O31" s="78"/>
      <c r="P31" s="78"/>
      <c r="Q31" s="78"/>
      <c r="R31" s="78"/>
    </row>
    <row r="32" spans="1:18" ht="24.95" customHeight="1" x14ac:dyDescent="0.2">
      <c r="A32" s="78"/>
      <c r="B32" s="199" t="s">
        <v>86</v>
      </c>
      <c r="C32" s="199"/>
      <c r="D32" s="199"/>
      <c r="E32" s="199"/>
      <c r="F32" s="78"/>
      <c r="G32" s="78"/>
      <c r="H32" s="128"/>
      <c r="I32" s="129"/>
      <c r="J32" s="129"/>
      <c r="K32" s="78"/>
      <c r="L32" s="78"/>
      <c r="M32" s="78"/>
      <c r="N32" s="78"/>
      <c r="O32" s="78"/>
      <c r="P32" s="78"/>
      <c r="Q32" s="78"/>
      <c r="R32" s="78"/>
    </row>
    <row r="33" spans="1:18" ht="15" customHeight="1" x14ac:dyDescent="0.2">
      <c r="A33" s="78"/>
      <c r="B33" s="78"/>
      <c r="C33" s="78"/>
      <c r="D33" s="78"/>
      <c r="E33" s="78"/>
      <c r="F33" s="78"/>
      <c r="G33" s="78"/>
      <c r="H33" s="128"/>
      <c r="I33" s="129"/>
      <c r="J33" s="129"/>
      <c r="K33" s="78"/>
      <c r="L33" s="78"/>
      <c r="M33" s="78"/>
      <c r="N33" s="78"/>
      <c r="O33" s="78"/>
      <c r="P33" s="78"/>
      <c r="Q33" s="78"/>
      <c r="R33" s="78"/>
    </row>
    <row r="34" spans="1:18" x14ac:dyDescent="0.2">
      <c r="A34" s="78"/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</row>
    <row r="35" spans="1:18" x14ac:dyDescent="0.2">
      <c r="A35" s="78"/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</row>
    <row r="36" spans="1:18" ht="57" customHeight="1" x14ac:dyDescent="0.2">
      <c r="A36" s="177"/>
      <c r="B36" s="190"/>
      <c r="C36" s="190"/>
      <c r="D36" s="190"/>
      <c r="E36" s="190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</row>
    <row r="37" spans="1:18" ht="14.25" x14ac:dyDescent="0.2">
      <c r="A37" s="130"/>
      <c r="B37" s="131"/>
      <c r="C37" s="131"/>
      <c r="D37" s="131"/>
      <c r="E37" s="131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</row>
    <row r="38" spans="1:18" ht="14.25" x14ac:dyDescent="0.2">
      <c r="A38" s="130"/>
      <c r="B38" s="131"/>
      <c r="C38" s="131"/>
      <c r="D38" s="131"/>
      <c r="E38" s="131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</row>
    <row r="39" spans="1:18" x14ac:dyDescent="0.2">
      <c r="A39" s="78"/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</row>
    <row r="40" spans="1:18" ht="12" customHeight="1" x14ac:dyDescent="0.2">
      <c r="A40" s="177"/>
      <c r="B40" s="177"/>
      <c r="C40" s="177"/>
      <c r="D40" s="177"/>
      <c r="E40" s="177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</row>
    <row r="41" spans="1:18" x14ac:dyDescent="0.2">
      <c r="A41" s="177"/>
      <c r="B41" s="177"/>
      <c r="C41" s="177"/>
      <c r="D41" s="177"/>
      <c r="E41" s="177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</row>
    <row r="42" spans="1:18" x14ac:dyDescent="0.2">
      <c r="A42" s="177"/>
      <c r="B42" s="177"/>
      <c r="C42" s="177"/>
      <c r="D42" s="177"/>
      <c r="E42" s="177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</row>
    <row r="43" spans="1:18" x14ac:dyDescent="0.2">
      <c r="A43" s="177"/>
      <c r="B43" s="177"/>
      <c r="C43" s="177"/>
      <c r="D43" s="177"/>
      <c r="E43" s="177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</row>
    <row r="44" spans="1:18" x14ac:dyDescent="0.2">
      <c r="A44" s="177"/>
      <c r="B44" s="177"/>
      <c r="C44" s="177"/>
      <c r="D44" s="177"/>
      <c r="E44" s="177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</row>
    <row r="45" spans="1:18" x14ac:dyDescent="0.2">
      <c r="A45" s="78"/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</row>
    <row r="46" spans="1:18" x14ac:dyDescent="0.2">
      <c r="A46" s="78"/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</row>
    <row r="47" spans="1:18" x14ac:dyDescent="0.2">
      <c r="A47" s="78"/>
      <c r="B47" s="78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</row>
    <row r="48" spans="1:18" x14ac:dyDescent="0.2">
      <c r="A48" s="78"/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</row>
    <row r="49" spans="1:18" x14ac:dyDescent="0.2">
      <c r="A49" s="78"/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</row>
    <row r="50" spans="1:18" x14ac:dyDescent="0.2">
      <c r="A50" s="78"/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</row>
    <row r="51" spans="1:18" x14ac:dyDescent="0.2">
      <c r="A51" s="78"/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</row>
    <row r="52" spans="1:18" x14ac:dyDescent="0.2">
      <c r="A52" s="78"/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</row>
    <row r="53" spans="1:18" x14ac:dyDescent="0.2">
      <c r="A53" s="78"/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</row>
    <row r="54" spans="1:18" x14ac:dyDescent="0.2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</row>
    <row r="55" spans="1:18" x14ac:dyDescent="0.2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</row>
    <row r="56" spans="1:18" x14ac:dyDescent="0.2">
      <c r="A56" s="78"/>
      <c r="B56" s="78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</row>
    <row r="57" spans="1:18" x14ac:dyDescent="0.2">
      <c r="A57" s="78"/>
      <c r="B57" s="78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</row>
    <row r="58" spans="1:18" x14ac:dyDescent="0.2">
      <c r="A58" s="78"/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</row>
    <row r="59" spans="1:18" x14ac:dyDescent="0.2">
      <c r="A59" s="78"/>
      <c r="B59" s="78"/>
      <c r="C59" s="78"/>
      <c r="D59" s="78"/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</row>
    <row r="60" spans="1:18" x14ac:dyDescent="0.2">
      <c r="A60" s="78"/>
      <c r="B60" s="78"/>
      <c r="C60" s="78"/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</row>
    <row r="61" spans="1:18" x14ac:dyDescent="0.2">
      <c r="A61" s="78"/>
      <c r="B61" s="78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</row>
    <row r="62" spans="1:18" x14ac:dyDescent="0.2">
      <c r="A62" s="78"/>
      <c r="B62" s="78"/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</row>
    <row r="63" spans="1:18" x14ac:dyDescent="0.2">
      <c r="A63" s="78"/>
      <c r="B63" s="78"/>
      <c r="C63" s="78"/>
      <c r="D63" s="78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</row>
    <row r="64" spans="1:18" x14ac:dyDescent="0.2">
      <c r="A64" s="78"/>
      <c r="B64" s="78"/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</row>
    <row r="65" spans="1:18" x14ac:dyDescent="0.2">
      <c r="A65" s="78"/>
      <c r="B65" s="78"/>
      <c r="C65" s="78"/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</row>
    <row r="66" spans="1:18" x14ac:dyDescent="0.2">
      <c r="A66" s="78"/>
      <c r="B66" s="78"/>
      <c r="C66" s="78"/>
      <c r="D66" s="78"/>
      <c r="E66" s="78"/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</row>
    <row r="67" spans="1:18" x14ac:dyDescent="0.2">
      <c r="A67" s="78"/>
      <c r="B67" s="78"/>
      <c r="C67" s="78"/>
      <c r="D67" s="78"/>
      <c r="E67" s="78"/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78"/>
      <c r="R67" s="78"/>
    </row>
    <row r="68" spans="1:18" x14ac:dyDescent="0.2">
      <c r="A68" s="78"/>
      <c r="B68" s="78"/>
      <c r="C68" s="78"/>
      <c r="D68" s="78"/>
      <c r="E68" s="78"/>
      <c r="F68" s="78"/>
      <c r="G68" s="78"/>
      <c r="H68" s="78"/>
      <c r="I68" s="78"/>
      <c r="J68" s="78"/>
      <c r="K68" s="78"/>
      <c r="L68" s="78"/>
      <c r="M68" s="78"/>
      <c r="N68" s="78"/>
      <c r="O68" s="78"/>
      <c r="P68" s="78"/>
      <c r="Q68" s="78"/>
      <c r="R68" s="78"/>
    </row>
    <row r="69" spans="1:18" x14ac:dyDescent="0.2">
      <c r="A69" s="78"/>
      <c r="B69" s="78"/>
      <c r="C69" s="78"/>
      <c r="D69" s="78"/>
      <c r="E69" s="78"/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78"/>
      <c r="R69" s="78"/>
    </row>
    <row r="70" spans="1:18" x14ac:dyDescent="0.2">
      <c r="A70" s="78"/>
      <c r="B70" s="78"/>
      <c r="C70" s="78"/>
      <c r="D70" s="78"/>
      <c r="E70" s="78"/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78"/>
      <c r="R70" s="78"/>
    </row>
    <row r="71" spans="1:18" x14ac:dyDescent="0.2">
      <c r="A71" s="78"/>
      <c r="B71" s="78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</row>
    <row r="72" spans="1:18" x14ac:dyDescent="0.2">
      <c r="A72" s="78"/>
      <c r="B72" s="78"/>
      <c r="C72" s="78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78"/>
      <c r="R72" s="78"/>
    </row>
    <row r="73" spans="1:18" x14ac:dyDescent="0.2">
      <c r="A73" s="78"/>
      <c r="B73" s="78"/>
      <c r="C73" s="78"/>
      <c r="D73" s="78"/>
      <c r="E73" s="78"/>
      <c r="F73" s="78"/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78"/>
      <c r="R73" s="78"/>
    </row>
    <row r="74" spans="1:18" x14ac:dyDescent="0.2">
      <c r="A74" s="78"/>
      <c r="B74" s="78"/>
      <c r="C74" s="78"/>
      <c r="D74" s="78"/>
      <c r="E74" s="78"/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78"/>
      <c r="R74" s="78"/>
    </row>
    <row r="75" spans="1:18" x14ac:dyDescent="0.2">
      <c r="A75" s="78"/>
      <c r="B75" s="78"/>
      <c r="C75" s="78"/>
      <c r="D75" s="78"/>
      <c r="E75" s="78"/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78"/>
      <c r="R75" s="78"/>
    </row>
    <row r="76" spans="1:18" x14ac:dyDescent="0.2">
      <c r="A76" s="78"/>
      <c r="B76" s="78"/>
      <c r="C76" s="78"/>
      <c r="D76" s="78"/>
      <c r="E76" s="78"/>
      <c r="F76" s="78"/>
      <c r="G76" s="78"/>
      <c r="H76" s="78"/>
      <c r="I76" s="78"/>
      <c r="J76" s="78"/>
      <c r="K76" s="78"/>
      <c r="L76" s="78"/>
      <c r="M76" s="78"/>
      <c r="N76" s="78"/>
      <c r="O76" s="78"/>
      <c r="P76" s="78"/>
      <c r="Q76" s="78"/>
      <c r="R76" s="78"/>
    </row>
    <row r="77" spans="1:18" x14ac:dyDescent="0.2">
      <c r="A77" s="78"/>
      <c r="B77" s="78"/>
      <c r="C77" s="78"/>
      <c r="D77" s="78"/>
      <c r="E77" s="78"/>
      <c r="F77" s="78"/>
      <c r="G77" s="78"/>
      <c r="H77" s="78"/>
      <c r="I77" s="78"/>
      <c r="J77" s="78"/>
      <c r="K77" s="78"/>
      <c r="L77" s="78"/>
      <c r="M77" s="78"/>
      <c r="N77" s="78"/>
      <c r="O77" s="78"/>
      <c r="P77" s="78"/>
      <c r="Q77" s="78"/>
      <c r="R77" s="78"/>
    </row>
    <row r="78" spans="1:18" x14ac:dyDescent="0.2">
      <c r="A78" s="78"/>
      <c r="B78" s="78"/>
      <c r="C78" s="78"/>
      <c r="D78" s="78"/>
      <c r="E78" s="78"/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78"/>
      <c r="R78" s="78"/>
    </row>
    <row r="79" spans="1:18" x14ac:dyDescent="0.2">
      <c r="A79" s="78"/>
      <c r="B79" s="78"/>
      <c r="C79" s="78"/>
      <c r="D79" s="78"/>
      <c r="E79" s="78"/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78"/>
      <c r="R79" s="78"/>
    </row>
    <row r="80" spans="1:18" x14ac:dyDescent="0.2">
      <c r="A80" s="78"/>
      <c r="B80" s="78"/>
      <c r="C80" s="78"/>
      <c r="D80" s="78"/>
      <c r="E80" s="78"/>
      <c r="F80" s="78"/>
      <c r="G80" s="78"/>
      <c r="H80" s="78"/>
      <c r="I80" s="78"/>
      <c r="J80" s="78"/>
      <c r="K80" s="78"/>
      <c r="L80" s="78"/>
      <c r="M80" s="78"/>
      <c r="N80" s="78"/>
      <c r="O80" s="78"/>
      <c r="P80" s="78"/>
      <c r="Q80" s="78"/>
      <c r="R80" s="78"/>
    </row>
    <row r="81" spans="1:18" x14ac:dyDescent="0.2">
      <c r="A81" s="78"/>
      <c r="B81" s="78"/>
      <c r="C81" s="78"/>
      <c r="D81" s="78"/>
      <c r="E81" s="78"/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78"/>
      <c r="R81" s="78"/>
    </row>
    <row r="82" spans="1:18" x14ac:dyDescent="0.2">
      <c r="A82" s="78"/>
      <c r="B82" s="78"/>
      <c r="C82" s="78"/>
      <c r="D82" s="78"/>
      <c r="E82" s="78"/>
      <c r="F82" s="78"/>
      <c r="G82" s="78"/>
      <c r="H82" s="78"/>
      <c r="I82" s="78"/>
      <c r="J82" s="78"/>
      <c r="K82" s="78"/>
      <c r="L82" s="78"/>
      <c r="M82" s="78"/>
      <c r="N82" s="78"/>
      <c r="O82" s="78"/>
      <c r="P82" s="78"/>
      <c r="Q82" s="78"/>
      <c r="R82" s="78"/>
    </row>
    <row r="83" spans="1:18" x14ac:dyDescent="0.2">
      <c r="A83" s="78"/>
      <c r="B83" s="78"/>
      <c r="C83" s="78"/>
      <c r="D83" s="78"/>
      <c r="E83" s="78"/>
      <c r="F83" s="78"/>
      <c r="G83" s="78"/>
      <c r="H83" s="78"/>
      <c r="I83" s="78"/>
      <c r="J83" s="78"/>
      <c r="K83" s="78"/>
      <c r="L83" s="78"/>
      <c r="M83" s="78"/>
      <c r="N83" s="78"/>
      <c r="O83" s="78"/>
      <c r="P83" s="78"/>
      <c r="Q83" s="78"/>
      <c r="R83" s="78"/>
    </row>
    <row r="84" spans="1:18" x14ac:dyDescent="0.2">
      <c r="A84" s="78"/>
      <c r="B84" s="78"/>
      <c r="C84" s="78"/>
      <c r="D84" s="78"/>
      <c r="E84" s="78"/>
      <c r="F84" s="78"/>
      <c r="G84" s="78"/>
      <c r="H84" s="78"/>
      <c r="I84" s="78"/>
      <c r="J84" s="78"/>
      <c r="K84" s="78"/>
      <c r="L84" s="78"/>
      <c r="M84" s="78"/>
      <c r="N84" s="78"/>
      <c r="O84" s="78"/>
      <c r="P84" s="78"/>
      <c r="Q84" s="78"/>
      <c r="R84" s="78"/>
    </row>
    <row r="85" spans="1:18" x14ac:dyDescent="0.2">
      <c r="A85" s="78"/>
      <c r="B85" s="78"/>
      <c r="C85" s="78"/>
      <c r="D85" s="78"/>
      <c r="E85" s="78"/>
      <c r="F85" s="78"/>
      <c r="G85" s="78"/>
      <c r="H85" s="78"/>
      <c r="I85" s="78"/>
      <c r="J85" s="78"/>
      <c r="K85" s="78"/>
      <c r="L85" s="78"/>
      <c r="M85" s="78"/>
      <c r="N85" s="78"/>
      <c r="O85" s="78"/>
      <c r="P85" s="78"/>
      <c r="Q85" s="78"/>
      <c r="R85" s="78"/>
    </row>
    <row r="86" spans="1:18" x14ac:dyDescent="0.2">
      <c r="A86" s="78"/>
      <c r="B86" s="78"/>
      <c r="C86" s="78"/>
      <c r="D86" s="78"/>
      <c r="E86" s="78"/>
      <c r="F86" s="78"/>
      <c r="G86" s="78"/>
      <c r="H86" s="78"/>
      <c r="I86" s="78"/>
      <c r="J86" s="78"/>
      <c r="K86" s="78"/>
      <c r="L86" s="78"/>
      <c r="M86" s="78"/>
      <c r="N86" s="78"/>
      <c r="O86" s="78"/>
      <c r="P86" s="78"/>
      <c r="Q86" s="78"/>
      <c r="R86" s="78"/>
    </row>
    <row r="87" spans="1:18" x14ac:dyDescent="0.2">
      <c r="A87" s="78"/>
      <c r="B87" s="78"/>
      <c r="C87" s="78"/>
      <c r="D87" s="78"/>
      <c r="E87" s="78"/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78"/>
      <c r="R87" s="78"/>
    </row>
  </sheetData>
  <sheetProtection algorithmName="SHA-512" hashValue="S+PVN/PFeiLS9C6nevE6qn3BAAt9zdkrQ+YhJnaUlRQbTjE+qdYkGJ43Rz8GLPr1dGVgvsk6dthyRhKSQBe5wQ==" saltValue="Wgzoj9y7VbYD2Ocf4VY7aA==" spinCount="100000" sheet="1" objects="1" scenarios="1"/>
  <mergeCells count="15">
    <mergeCell ref="A40:E44"/>
    <mergeCell ref="A36:E36"/>
    <mergeCell ref="B1:C1"/>
    <mergeCell ref="B3:C3"/>
    <mergeCell ref="B4:C4"/>
    <mergeCell ref="B5:C5"/>
    <mergeCell ref="B6:C6"/>
    <mergeCell ref="B7:C7"/>
    <mergeCell ref="A8:E8"/>
    <mergeCell ref="A9:E9"/>
    <mergeCell ref="B10:C10"/>
    <mergeCell ref="B12:C12"/>
    <mergeCell ref="E27:E29"/>
    <mergeCell ref="B32:E32"/>
    <mergeCell ref="E3:E4"/>
  </mergeCells>
  <printOptions horizontalCentered="1"/>
  <pageMargins left="0.39370078740157483" right="0.39370078740157483" top="0.39370078740157483" bottom="0.39370078740157483" header="0.31496062992125984" footer="0.23622047244094491"/>
  <pageSetup paperSize="9" scale="83" orientation="portrait" r:id="rId1"/>
  <headerFooter alignWithMargins="0">
    <oddFooter>&amp;C&amp;"Calibri,Regular"&amp;9Página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5</vt:i4>
      </vt:variant>
    </vt:vector>
  </HeadingPairs>
  <TitlesOfParts>
    <vt:vector size="8" baseType="lpstr">
      <vt:lpstr>Orçamento Licitantes</vt:lpstr>
      <vt:lpstr>Cronograma</vt:lpstr>
      <vt:lpstr>BDI</vt:lpstr>
      <vt:lpstr>BDI!Area_de_impressao</vt:lpstr>
      <vt:lpstr>Cronograma!Area_de_impressao</vt:lpstr>
      <vt:lpstr>'Orçamento Licitantes'!Area_de_impressao</vt:lpstr>
      <vt:lpstr>Cronograma!Titulos_de_impressao</vt:lpstr>
      <vt:lpstr>'Orçamento Licitantes'!Titulos_de_impressao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Arthur de ALmeida Cruz</cp:lastModifiedBy>
  <cp:revision>0</cp:revision>
  <cp:lastPrinted>2024-03-21T16:57:33Z</cp:lastPrinted>
  <dcterms:created xsi:type="dcterms:W3CDTF">2022-12-01T15:49:51Z</dcterms:created>
  <dcterms:modified xsi:type="dcterms:W3CDTF">2024-11-28T17:19:59Z</dcterms:modified>
</cp:coreProperties>
</file>