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jfs01\je-drive$\ASCONT\EDITAIS\2024\CE 90001-2024 - painel TTA\"/>
    </mc:Choice>
  </mc:AlternateContent>
  <xr:revisionPtr revIDLastSave="0" documentId="8_{C8A44F76-6686-47FB-AB00-76E958F56D64}" xr6:coauthVersionLast="47" xr6:coauthVersionMax="47" xr10:uidLastSave="{00000000-0000-0000-0000-000000000000}"/>
  <bookViews>
    <workbookView xWindow="-19470" yWindow="585" windowWidth="17820" windowHeight="11385" tabRatio="500" xr2:uid="{00000000-000D-0000-FFFF-FFFF00000000}"/>
  </bookViews>
  <sheets>
    <sheet name="Orçamento Sintético" sheetId="1" r:id="rId1"/>
    <sheet name="Cálculo do BDI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" i="2" l="1"/>
  <c r="E24" i="2" s="1"/>
  <c r="L24" i="2"/>
  <c r="L26" i="2" s="1"/>
  <c r="N21" i="1"/>
  <c r="Q21" i="1" s="1"/>
  <c r="M21" i="1"/>
  <c r="O21" i="1" s="1"/>
  <c r="K21" i="1"/>
  <c r="J21" i="1"/>
  <c r="L21" i="1" s="1"/>
  <c r="I21" i="1"/>
  <c r="N20" i="1"/>
  <c r="Q20" i="1" s="1"/>
  <c r="M20" i="1"/>
  <c r="P20" i="1" s="1"/>
  <c r="K20" i="1"/>
  <c r="J20" i="1"/>
  <c r="L20" i="1" s="1"/>
  <c r="I20" i="1"/>
  <c r="N19" i="1"/>
  <c r="Q19" i="1" s="1"/>
  <c r="M19" i="1"/>
  <c r="P19" i="1" s="1"/>
  <c r="K19" i="1"/>
  <c r="L19" i="1" s="1"/>
  <c r="J19" i="1"/>
  <c r="I19" i="1"/>
  <c r="N18" i="1"/>
  <c r="Q18" i="1" s="1"/>
  <c r="M18" i="1"/>
  <c r="P18" i="1" s="1"/>
  <c r="K18" i="1"/>
  <c r="J18" i="1"/>
  <c r="L18" i="1" s="1"/>
  <c r="I18" i="1"/>
  <c r="N17" i="1"/>
  <c r="Q17" i="1" s="1"/>
  <c r="M17" i="1"/>
  <c r="O17" i="1" s="1"/>
  <c r="K17" i="1"/>
  <c r="J17" i="1"/>
  <c r="L17" i="1" s="1"/>
  <c r="I17" i="1"/>
  <c r="N16" i="1"/>
  <c r="Q16" i="1" s="1"/>
  <c r="M16" i="1"/>
  <c r="P16" i="1" s="1"/>
  <c r="K16" i="1"/>
  <c r="J16" i="1"/>
  <c r="I16" i="1"/>
  <c r="N14" i="1"/>
  <c r="Q14" i="1" s="1"/>
  <c r="M14" i="1"/>
  <c r="K14" i="1"/>
  <c r="J14" i="1"/>
  <c r="I14" i="1"/>
  <c r="N13" i="1"/>
  <c r="Q13" i="1" s="1"/>
  <c r="M13" i="1"/>
  <c r="P13" i="1" s="1"/>
  <c r="K13" i="1"/>
  <c r="J13" i="1"/>
  <c r="I13" i="1"/>
  <c r="N12" i="1"/>
  <c r="Q12" i="1" s="1"/>
  <c r="M12" i="1"/>
  <c r="P12" i="1" s="1"/>
  <c r="K12" i="1"/>
  <c r="J12" i="1"/>
  <c r="L12" i="1" s="1"/>
  <c r="I12" i="1"/>
  <c r="N11" i="1"/>
  <c r="Q11" i="1" s="1"/>
  <c r="M11" i="1"/>
  <c r="P11" i="1" s="1"/>
  <c r="K11" i="1"/>
  <c r="J11" i="1"/>
  <c r="I11" i="1"/>
  <c r="N9" i="1"/>
  <c r="M9" i="1"/>
  <c r="P9" i="1" s="1"/>
  <c r="K9" i="1"/>
  <c r="J9" i="1"/>
  <c r="I9" i="1"/>
  <c r="N7" i="1"/>
  <c r="Q7" i="1" s="1"/>
  <c r="M7" i="1"/>
  <c r="P7" i="1" s="1"/>
  <c r="K7" i="1"/>
  <c r="J7" i="1"/>
  <c r="I7" i="1"/>
  <c r="O9" i="1" l="1"/>
  <c r="R19" i="1"/>
  <c r="P21" i="1"/>
  <c r="R21" i="1" s="1"/>
  <c r="P17" i="1"/>
  <c r="R17" i="1" s="1"/>
  <c r="L16" i="1"/>
  <c r="O14" i="1"/>
  <c r="L14" i="1"/>
  <c r="L13" i="1"/>
  <c r="O13" i="1"/>
  <c r="R13" i="1"/>
  <c r="R12" i="1"/>
  <c r="J22" i="1"/>
  <c r="L11" i="1"/>
  <c r="L9" i="1"/>
  <c r="K22" i="1"/>
  <c r="R18" i="1"/>
  <c r="R11" i="1"/>
  <c r="R16" i="1"/>
  <c r="R20" i="1"/>
  <c r="R7" i="1"/>
  <c r="R6" i="1" s="1"/>
  <c r="O18" i="1"/>
  <c r="L7" i="1"/>
  <c r="P14" i="1"/>
  <c r="R14" i="1" s="1"/>
  <c r="Q9" i="1"/>
  <c r="R9" i="1" s="1"/>
  <c r="R8" i="1" s="1"/>
  <c r="O19" i="1"/>
  <c r="O11" i="1"/>
  <c r="O16" i="1"/>
  <c r="O20" i="1"/>
  <c r="O7" i="1"/>
  <c r="O12" i="1"/>
  <c r="Q22" i="1" l="1"/>
  <c r="P22" i="1"/>
  <c r="R22" i="1" s="1"/>
  <c r="L22" i="1"/>
  <c r="R24" i="1" s="1"/>
  <c r="R15" i="1"/>
  <c r="R10" i="1"/>
  <c r="R25" i="1" l="1"/>
  <c r="R26" i="1"/>
</calcChain>
</file>

<file path=xl/sharedStrings.xml><?xml version="1.0" encoding="utf-8"?>
<sst xmlns="http://schemas.openxmlformats.org/spreadsheetml/2006/main" count="148" uniqueCount="112">
  <si>
    <t>Obra</t>
  </si>
  <si>
    <t>B.D.I.</t>
  </si>
  <si>
    <t>Encargos Sociais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</si>
  <si>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</si>
  <si>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</si>
  <si>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</si>
  <si>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</si>
  <si>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</si>
  <si>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</si>
  <si>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</si>
  <si>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</si>
  <si>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
sem BDI</t>
  </si>
  <si>
    <t>Total
sem BDI</t>
  </si>
  <si>
    <t>Valor Unit
com BDI</t>
  </si>
  <si>
    <t>Total
com BDI</t>
  </si>
  <si>
    <t>M. O.</t>
  </si>
  <si>
    <t>MAT.</t>
  </si>
  <si>
    <t>Total</t>
  </si>
  <si>
    <t xml:space="preserve"> 1 </t>
  </si>
  <si>
    <t>SERVIÇOS INICIAIS E COMPLEMENTARES</t>
  </si>
  <si>
    <t xml:space="preserve"> 1.1 </t>
  </si>
  <si>
    <t xml:space="preserve"> 91677 </t>
  </si>
  <si>
    <t>SINAPI</t>
  </si>
  <si>
    <t>ENGENHEIRO ELETRICISTA COM ENCARGOS COMPLEMENTARES</t>
  </si>
  <si>
    <t>H</t>
  </si>
  <si>
    <t xml:space="preserve"> 2 </t>
  </si>
  <si>
    <t>QUADRO TTA 600 KVA 1000A</t>
  </si>
  <si>
    <t xml:space="preserve"> 2.1 </t>
  </si>
  <si>
    <t xml:space="preserve"> SEMSE.TTA.01 </t>
  </si>
  <si>
    <t>Próprio</t>
  </si>
  <si>
    <t>PAINEL TTA 600 KVA, 1000 AMPERES, ICC 25 KA, MULTIMEDIDOR, DISJUNTORES CAIXA MOLDADA E TODOS OS ACESSÓRIOS - CONFORME PROJETO (EXCLUSIVO PARA O EDIF. ANEXO I DO TRE-GO)</t>
  </si>
  <si>
    <t>UN.</t>
  </si>
  <si>
    <t xml:space="preserve"> 3 </t>
  </si>
  <si>
    <t>BANCO DE CAPACITORES</t>
  </si>
  <si>
    <t xml:space="preserve"> 3.1 </t>
  </si>
  <si>
    <t>' 091602 
(adaptado)</t>
  </si>
  <si>
    <t>SIURB</t>
  </si>
  <si>
    <t>CAPACITOR PARA CORREÇÃO DO FATOR DE POTÊNCIA - 380V - 5,0KVA</t>
  </si>
  <si>
    <t>UN</t>
  </si>
  <si>
    <t xml:space="preserve"> 3.2 </t>
  </si>
  <si>
    <t xml:space="preserve"> 068821 </t>
  </si>
  <si>
    <t>SBC</t>
  </si>
  <si>
    <t>TRANSFORMADOR DE CORRENTE 1000/5A LINHA MSQ100 SIBRATEC</t>
  </si>
  <si>
    <t xml:space="preserve"> 3.3 </t>
  </si>
  <si>
    <t>' 463 
(adaptado)</t>
  </si>
  <si>
    <t>ORSE</t>
  </si>
  <si>
    <t>SECCIONADOR FUSÍVEL TIPO NH TRIPOLAR ATÉ 160A, MANOBRA S/ CARGA P/ QUADRO DE DIST DE ENERGIA - COM FUSÍVEIS DE 80A</t>
  </si>
  <si>
    <t xml:space="preserve"> 3.4 </t>
  </si>
  <si>
    <t xml:space="preserve"> 93667 </t>
  </si>
  <si>
    <t>DISJUNTOR TRIPOLAR TIPO DIN, CORRENTE NOMINAL DE 10A - FORNECIMENTO E INSTALAÇÃO. AF_10/2020</t>
  </si>
  <si>
    <t xml:space="preserve"> 4 </t>
  </si>
  <si>
    <t>CABOS PARA OS NOVOS CIRCUITOS DE CENTRAIS DE A-C</t>
  </si>
  <si>
    <t xml:space="preserve"> 4.1 </t>
  </si>
  <si>
    <t xml:space="preserve"> 91932 </t>
  </si>
  <si>
    <t>CABO DE COBRE FLEXÍVEL ISOLADO, 10 MM², ANTI-CHAMA 450/750 V, PARA CIRCUITOS TERMINAIS - FORNECIMENTO E INSTALAÇÃO. AF_03/2023</t>
  </si>
  <si>
    <t>M</t>
  </si>
  <si>
    <t xml:space="preserve"> 4.2 </t>
  </si>
  <si>
    <t xml:space="preserve"> 4.3 </t>
  </si>
  <si>
    <t xml:space="preserve"> 4.4 </t>
  </si>
  <si>
    <t xml:space="preserve"> 91934 </t>
  </si>
  <si>
    <t>CABO DE COBRE FLEXÍVEL ISOLADO, 16 MM², ANTI-CHAMA 450/750 V, PARA CIRCUITOS TERMINAIS - FORNECIMENTO E INSTALAÇÃO. AF_03/2023</t>
  </si>
  <si>
    <t xml:space="preserve"> 4.5 </t>
  </si>
  <si>
    <t xml:space="preserve"> 4.6 </t>
  </si>
  <si>
    <t>Totais -&gt;</t>
  </si>
  <si>
    <t>Total sem BDI</t>
  </si>
  <si>
    <t>Total do BDI</t>
  </si>
  <si>
    <t>Total Geral</t>
  </si>
  <si>
    <t>_______________________________________________________________
Eng. Eletricista Marcus da Silva Carneiro
Seção de Manutenção Predial e Sistemas Elétricos
Matrícula nº 5081130</t>
  </si>
  <si>
    <t>TRIBUNAL REGIONAL ELEITORAL DE GOIÁS
SECRETARIA DE ADMINISTRAÇÃO E ORÇAMENTO
COORDENADORIA DE ENGENHARIA E INFRAESTRUTURA
SEÇÃO DE MANUTENÇÃO PREDIAL E SISTEMAS ELÉTRICOS</t>
  </si>
  <si>
    <t>Obra:</t>
  </si>
  <si>
    <t>Fornecimento e instalação de Painel TTA para o Edif. Anexo I do TRE-GO</t>
  </si>
  <si>
    <t>Local:</t>
  </si>
  <si>
    <t>GOIÂNIA - GO</t>
  </si>
  <si>
    <t>Data: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</si>
  <si>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</si>
  <si>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</si>
  <si>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</si>
  <si>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</si>
  <si>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</si>
  <si>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</si>
  <si>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</si>
  <si>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</si>
  <si>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</si>
  <si>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</si>
  <si>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</si>
  <si>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</si>
  <si>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</si>
  <si>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</si>
  <si>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</si>
  <si>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</si>
  <si>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</si>
  <si>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</si>
  <si>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</si>
  <si>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CÁLCULO ISS</t>
  </si>
  <si>
    <t>6.3</t>
  </si>
  <si>
    <t>ISS</t>
  </si>
  <si>
    <t>VALOR TOTAL OBRA SEM BDI</t>
  </si>
  <si>
    <t>6.4</t>
  </si>
  <si>
    <t>*CPRB</t>
  </si>
  <si>
    <t>VALOR TOTAL MÃO DE OBRA SEM BDI</t>
  </si>
  <si>
    <t>PERCENTUAL DE MÃO DE OBRA:</t>
  </si>
  <si>
    <t xml:space="preserve">TOTAL DO BDI  = </t>
  </si>
  <si>
    <r>
      <rPr>
        <sz val="9"/>
        <rFont val="Calibri"/>
        <family val="2"/>
        <charset val="1"/>
      </rPr>
      <t>(1+(</t>
    </r>
    <r>
      <rPr>
        <i/>
        <sz val="9"/>
        <rFont val="Calibri"/>
        <family val="2"/>
        <charset val="1"/>
      </rPr>
      <t>AC+S+G+R</t>
    </r>
    <r>
      <rPr>
        <sz val="9"/>
        <rFont val="Calibri"/>
        <family val="2"/>
        <charset val="1"/>
      </rPr>
      <t>))*(1+</t>
    </r>
    <r>
      <rPr>
        <i/>
        <sz val="9"/>
        <rFont val="Calibri"/>
        <family val="2"/>
        <charset val="1"/>
      </rPr>
      <t>DF</t>
    </r>
    <r>
      <rPr>
        <sz val="9"/>
        <rFont val="Calibri"/>
        <family val="2"/>
        <charset val="1"/>
      </rPr>
      <t>)*(1+</t>
    </r>
    <r>
      <rPr>
        <i/>
        <sz val="9"/>
        <rFont val="Calibri"/>
        <family val="2"/>
        <charset val="1"/>
      </rPr>
      <t>L</t>
    </r>
    <r>
      <rPr>
        <sz val="9"/>
        <rFont val="Calibri"/>
        <family val="2"/>
        <charset val="1"/>
      </rPr>
      <t>)</t>
    </r>
  </si>
  <si>
    <t xml:space="preserve"> – 1  x 100   =</t>
  </si>
  <si>
    <t>ALÍQUOTA MUNICÍPIO GOIÂNIA</t>
  </si>
  <si>
    <r>
      <rPr>
        <sz val="9"/>
        <rFont val="Calibri"/>
        <family val="2"/>
        <charset val="1"/>
      </rPr>
      <t xml:space="preserve">(1- </t>
    </r>
    <r>
      <rPr>
        <i/>
        <sz val="9"/>
        <rFont val="Calibri"/>
        <family val="2"/>
        <charset val="1"/>
      </rPr>
      <t>I</t>
    </r>
    <r>
      <rPr>
        <sz val="9"/>
        <rFont val="Calibri"/>
        <family val="2"/>
        <charset val="1"/>
      </rPr>
      <t>)</t>
    </r>
  </si>
  <si>
    <t>PERCENTUAL ISS</t>
  </si>
  <si>
    <t>*CPRB - Contribuição Previdenciária sobre a Receita Bruta, Lei nº 12.844/13, alterada pela Lei 13.161/15 de 31/08/2015, aumentando a alíquota de 2,00% para 4,50%, que terá a sua vigência a partir de 01 de dezembro de 2015.</t>
  </si>
  <si>
    <t>Troca do QGBT do Ed. Anexo I por Quadro TTA
Bancos:
SINAPI - 12/2023 - Goiás  -  SBC - 02/2024 - Goiás  -  SICRO3 - 10/2023 - Goiás  -  ORSE - 12/2023 - Sergipe  -  SIURB - 07/2023 - São Paulo  -  SIURB INFRA - 07/2023 - São Paulo  -  AGETOP CIVIL - 10/2023 - Goiás  -  AGETOP RODOVIARIA - 10/2023 - Goiás</t>
  </si>
  <si>
    <t>Sinapi: 12/2023 - GO</t>
  </si>
  <si>
    <t>ABRIL DE 2024</t>
  </si>
  <si>
    <t>BDI: 26,13%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</si>
</sst>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Arial"/>
      <family val="1"/>
      <charset val="1"/>
    </font>
    <font>
      <sz val="10"/>
      <name val="Arial"/>
      <family val="2"/>
      <charset val="1"/>
    </font>
    <font>
      <sz val="10"/>
      <name val="Arial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sz val="9"/>
      <name val="Calibri"/>
      <family val="2"/>
      <charset val="1"/>
    </font>
    <font>
      <b/>
      <sz val="12"/>
      <name val="Calibri"/>
      <family val="2"/>
      <charset val="1"/>
    </font>
    <font>
      <b/>
      <sz val="9"/>
      <name val="Calibri"/>
      <family val="2"/>
      <charset val="1"/>
    </font>
    <font>
      <sz val="11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i/>
      <sz val="9"/>
      <name val="Calibri"/>
      <family val="2"/>
      <charset val="1"/>
    </font>
    <font>
      <b/>
      <sz val="10"/>
      <name val="Arial"/>
      <family val="2"/>
      <charset val="1"/>
    </font>
    <font>
      <i/>
      <sz val="9"/>
      <name val="Calibri"/>
      <family val="2"/>
      <charset val="1"/>
    </font>
    <font>
      <sz val="11"/>
      <name val="Arial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</fills>
  <borders count="2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7" fillId="0" borderId="0" applyBorder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10" fontId="4" fillId="2" borderId="0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right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 vertical="top" wrapText="1"/>
    </xf>
    <xf numFmtId="4" fontId="4" fillId="2" borderId="0" xfId="0" applyNumberFormat="1" applyFont="1" applyFill="1" applyBorder="1" applyAlignment="1">
      <alignment horizontal="right" vertical="top" wrapText="1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8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4" fontId="8" fillId="0" borderId="0" xfId="1" applyNumberFormat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2" applyFont="1" applyAlignment="1">
      <alignment horizontal="right" vertical="center"/>
    </xf>
    <xf numFmtId="0" fontId="12" fillId="0" borderId="0" xfId="2" applyFont="1" applyAlignment="1">
      <alignment horizontal="left" vertical="center"/>
    </xf>
    <xf numFmtId="0" fontId="10" fillId="0" borderId="0" xfId="1" applyFont="1" applyAlignment="1">
      <alignment vertical="center" wrapText="1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vertical="center"/>
    </xf>
    <xf numFmtId="0" fontId="10" fillId="2" borderId="2" xfId="1" applyFont="1" applyFill="1" applyBorder="1" applyAlignment="1">
      <alignment horizontal="center" vertical="center"/>
    </xf>
    <xf numFmtId="0" fontId="10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10" fillId="0" borderId="2" xfId="1" applyFont="1" applyBorder="1" applyAlignment="1">
      <alignment horizontal="center" vertical="center"/>
    </xf>
    <xf numFmtId="4" fontId="10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left" vertical="center"/>
    </xf>
    <xf numFmtId="4" fontId="10" fillId="0" borderId="6" xfId="1" applyNumberFormat="1" applyFont="1" applyBorder="1" applyAlignment="1">
      <alignment horizontal="center" vertical="center"/>
    </xf>
    <xf numFmtId="4" fontId="8" fillId="0" borderId="6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0" fontId="14" fillId="0" borderId="0" xfId="1" applyFont="1" applyAlignment="1">
      <alignment vertical="center"/>
    </xf>
    <xf numFmtId="10" fontId="14" fillId="0" borderId="0" xfId="4" applyNumberFormat="1" applyFont="1" applyBorder="1" applyAlignment="1" applyProtection="1">
      <alignment horizontal="right" vertical="center"/>
    </xf>
    <xf numFmtId="0" fontId="10" fillId="0" borderId="8" xfId="1" applyFont="1" applyBorder="1" applyAlignment="1">
      <alignment horizontal="center" vertical="center"/>
    </xf>
    <xf numFmtId="4" fontId="10" fillId="0" borderId="8" xfId="1" applyNumberFormat="1" applyFont="1" applyBorder="1" applyAlignment="1">
      <alignment horizontal="center" vertical="center"/>
    </xf>
    <xf numFmtId="4" fontId="8" fillId="0" borderId="8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4" fontId="8" fillId="0" borderId="2" xfId="1" applyNumberFormat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1" fillId="0" borderId="9" xfId="3" applyBorder="1"/>
    <xf numFmtId="0" fontId="1" fillId="0" borderId="10" xfId="3" applyBorder="1"/>
    <xf numFmtId="0" fontId="1" fillId="0" borderId="11" xfId="3" applyBorder="1"/>
    <xf numFmtId="0" fontId="15" fillId="0" borderId="12" xfId="3" applyFont="1" applyBorder="1"/>
    <xf numFmtId="0" fontId="1" fillId="0" borderId="0" xfId="3"/>
    <xf numFmtId="0" fontId="1" fillId="0" borderId="13" xfId="3" applyBorder="1"/>
    <xf numFmtId="0" fontId="8" fillId="0" borderId="3" xfId="1" applyFont="1" applyBorder="1" applyAlignment="1">
      <alignment vertical="center"/>
    </xf>
    <xf numFmtId="0" fontId="1" fillId="0" borderId="12" xfId="3" applyFont="1" applyBorder="1"/>
    <xf numFmtId="4" fontId="1" fillId="0" borderId="13" xfId="1" applyNumberFormat="1" applyBorder="1"/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4" fontId="8" fillId="0" borderId="16" xfId="1" applyNumberFormat="1" applyFont="1" applyBorder="1" applyAlignment="1">
      <alignment horizontal="center" vertical="center"/>
    </xf>
    <xf numFmtId="0" fontId="8" fillId="0" borderId="6" xfId="1" applyFont="1" applyBorder="1" applyAlignment="1">
      <alignment vertical="center"/>
    </xf>
    <xf numFmtId="4" fontId="8" fillId="0" borderId="17" xfId="1" applyNumberFormat="1" applyFont="1" applyBorder="1" applyAlignment="1">
      <alignment vertical="center"/>
    </xf>
    <xf numFmtId="10" fontId="1" fillId="0" borderId="13" xfId="3" applyNumberFormat="1" applyBorder="1"/>
    <xf numFmtId="0" fontId="8" fillId="0" borderId="8" xfId="1" applyFont="1" applyBorder="1" applyAlignment="1">
      <alignment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0" fontId="1" fillId="0" borderId="19" xfId="3" applyBorder="1"/>
    <xf numFmtId="0" fontId="1" fillId="0" borderId="20" xfId="3" applyBorder="1"/>
    <xf numFmtId="0" fontId="1" fillId="0" borderId="21" xfId="3" applyBorder="1"/>
    <xf numFmtId="0" fontId="16" fillId="0" borderId="0" xfId="1" applyFont="1" applyAlignment="1">
      <alignment vertical="center"/>
    </xf>
    <xf numFmtId="10" fontId="16" fillId="0" borderId="0" xfId="4" applyNumberFormat="1" applyFont="1" applyBorder="1" applyAlignment="1" applyProtection="1">
      <alignment horizontal="right" vertical="center"/>
    </xf>
    <xf numFmtId="4" fontId="6" fillId="0" borderId="1" xfId="0" applyNumberFormat="1" applyFont="1" applyFill="1" applyBorder="1" applyAlignment="1">
      <alignment horizontal="right" vertical="top" wrapText="1"/>
    </xf>
    <xf numFmtId="0" fontId="7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12" fillId="0" borderId="0" xfId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2" fontId="10" fillId="0" borderId="2" xfId="1" applyNumberFormat="1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6000000}"/>
    <cellStyle name="Normal 3" xfId="2" xr:uid="{00000000-0005-0000-0000-000007000000}"/>
    <cellStyle name="Normal_NOVO_Orcamento Licitacao ITABERAÍ_ATUALIZADO Acordao TCU" xfId="3" xr:uid="{00000000-0005-0000-0000-000008000000}"/>
    <cellStyle name="Porcentagem 3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214560</xdr:colOff>
      <xdr:row>1</xdr:row>
      <xdr:rowOff>1141560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334160" cy="1332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37080</xdr:rowOff>
    </xdr:from>
    <xdr:to>
      <xdr:col>0</xdr:col>
      <xdr:colOff>674640</xdr:colOff>
      <xdr:row>0</xdr:row>
      <xdr:rowOff>649785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7080"/>
          <a:ext cx="636480" cy="619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7"/>
  <sheetViews>
    <sheetView tabSelected="1" showOutlineSymbols="0" zoomScaleNormal="100" workbookViewId="0">
      <selection activeCell="E2" sqref="E2:H2"/>
    </sheetView>
  </sheetViews>
  <sheetFormatPr defaultColWidth="8.625" defaultRowHeight="14.25" x14ac:dyDescent="0.2"/>
  <cols>
    <col min="1" max="1" width="5.25" customWidth="1"/>
    <col min="2" max="2" width="9.25" customWidth="1"/>
    <col min="3" max="3" width="8.375" customWidth="1"/>
    <col min="4" max="4" width="45.625" customWidth="1"/>
    <col min="5" max="5" width="5" customWidth="1"/>
    <col min="6" max="6" width="7.5" style="1" customWidth="1"/>
    <col min="7" max="7" width="8.25" customWidth="1"/>
    <col min="8" max="8" width="10.5" customWidth="1"/>
    <col min="9" max="9" width="9.625" hidden="1" customWidth="1"/>
    <col min="10" max="10" width="9.375" customWidth="1"/>
    <col min="11" max="12" width="9.875" customWidth="1"/>
    <col min="13" max="13" width="8.375" customWidth="1"/>
    <col min="14" max="14" width="9.625" customWidth="1"/>
    <col min="15" max="15" width="9.875" hidden="1" customWidth="1"/>
    <col min="16" max="16" width="9.625" customWidth="1"/>
    <col min="17" max="17" width="10" customWidth="1"/>
    <col min="18" max="18" width="9.75" customWidth="1"/>
    <col min="19" max="19" width="10" customWidth="1"/>
  </cols>
  <sheetData>
    <row r="1" spans="1:18" ht="15" customHeight="1" x14ac:dyDescent="0.2">
      <c r="A1" s="2"/>
      <c r="B1" s="2"/>
      <c r="C1" s="2"/>
      <c r="D1" s="2" t="s">
        <v>0</v>
      </c>
      <c r="E1" s="86"/>
      <c r="F1" s="86"/>
      <c r="G1" s="86"/>
      <c r="H1" s="86"/>
      <c r="I1" s="3"/>
      <c r="J1" s="3"/>
      <c r="K1" s="3"/>
      <c r="L1" s="3"/>
      <c r="M1" s="86" t="s">
        <v>1</v>
      </c>
      <c r="N1" s="86"/>
      <c r="O1" s="86"/>
      <c r="P1" s="86" t="s">
        <v>2</v>
      </c>
      <c r="Q1" s="86"/>
      <c r="R1" s="86"/>
    </row>
    <row r="2" spans="1:18" ht="104.45" customHeight="1" x14ac:dyDescent="0.2">
      <c r="A2" s="4"/>
      <c r="B2" s="4"/>
      <c r="C2" s="4"/>
      <c r="D2" s="4" t="s">
        <v>108</v>
      </c>
      <c r="E2" s="83"/>
      <c r="F2" s="83"/>
      <c r="G2" s="83"/>
      <c r="H2" s="83"/>
      <c r="I2" s="5"/>
      <c r="J2" s="5"/>
      <c r="K2" s="5"/>
      <c r="L2" s="5"/>
      <c r="M2" s="6">
        <v>0.26129999999999998</v>
      </c>
      <c r="N2" s="5"/>
      <c r="O2" s="5"/>
      <c r="P2" s="83" t="s">
        <v>3</v>
      </c>
      <c r="Q2" s="83"/>
      <c r="R2" s="83"/>
    </row>
    <row r="3" spans="1:18" ht="15" customHeight="1" x14ac:dyDescent="0.25">
      <c r="A3" s="84" t="s">
        <v>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s="8" customFormat="1" ht="26.85" customHeight="1" x14ac:dyDescent="0.2">
      <c r="A4" s="85" t="s">
        <v>5</v>
      </c>
      <c r="B4" s="85" t="s">
        <v>6</v>
      </c>
      <c r="C4" s="85" t="s">
        <v>7</v>
      </c>
      <c r="D4" s="85" t="s">
        <v>8</v>
      </c>
      <c r="E4" s="85" t="s">
        <v>9</v>
      </c>
      <c r="F4" s="85" t="s">
        <v>10</v>
      </c>
      <c r="G4" s="85" t="s">
        <v>11</v>
      </c>
      <c r="H4" s="85"/>
      <c r="I4" s="85"/>
      <c r="J4" s="85" t="s">
        <v>12</v>
      </c>
      <c r="K4" s="85"/>
      <c r="L4" s="85"/>
      <c r="M4" s="85" t="s">
        <v>13</v>
      </c>
      <c r="N4" s="85"/>
      <c r="O4" s="85"/>
      <c r="P4" s="85" t="s">
        <v>14</v>
      </c>
      <c r="Q4" s="85"/>
      <c r="R4" s="85"/>
    </row>
    <row r="5" spans="1:18" s="8" customFormat="1" ht="15" x14ac:dyDescent="0.2">
      <c r="A5" s="85"/>
      <c r="B5" s="85"/>
      <c r="C5" s="85"/>
      <c r="D5" s="85"/>
      <c r="E5" s="85"/>
      <c r="F5" s="85"/>
      <c r="G5" s="7" t="s">
        <v>15</v>
      </c>
      <c r="H5" s="7" t="s">
        <v>16</v>
      </c>
      <c r="I5" s="7" t="s">
        <v>17</v>
      </c>
      <c r="J5" s="7" t="s">
        <v>15</v>
      </c>
      <c r="K5" s="7" t="s">
        <v>16</v>
      </c>
      <c r="L5" s="7" t="s">
        <v>17</v>
      </c>
      <c r="M5" s="7" t="s">
        <v>15</v>
      </c>
      <c r="N5" s="7" t="s">
        <v>16</v>
      </c>
      <c r="O5" s="7" t="s">
        <v>17</v>
      </c>
      <c r="P5" s="7" t="s">
        <v>15</v>
      </c>
      <c r="Q5" s="7" t="s">
        <v>16</v>
      </c>
      <c r="R5" s="7" t="s">
        <v>17</v>
      </c>
    </row>
    <row r="6" spans="1:18" x14ac:dyDescent="0.2">
      <c r="A6" s="9" t="s">
        <v>18</v>
      </c>
      <c r="B6" s="9"/>
      <c r="C6" s="9"/>
      <c r="D6" s="10" t="s">
        <v>19</v>
      </c>
      <c r="E6" s="10"/>
      <c r="F6" s="11"/>
      <c r="G6" s="12"/>
      <c r="H6" s="12"/>
      <c r="I6" s="12"/>
      <c r="J6" s="12"/>
      <c r="K6" s="12"/>
      <c r="L6" s="12"/>
      <c r="M6" s="10"/>
      <c r="N6" s="10"/>
      <c r="O6" s="10"/>
      <c r="P6" s="10"/>
      <c r="Q6" s="10"/>
      <c r="R6" s="13">
        <f>SUM(R7)</f>
        <v>7482.72</v>
      </c>
    </row>
    <row r="7" spans="1:18" ht="25.5" x14ac:dyDescent="0.2">
      <c r="A7" s="14" t="s">
        <v>20</v>
      </c>
      <c r="B7" s="14" t="s">
        <v>21</v>
      </c>
      <c r="C7" s="14" t="s">
        <v>22</v>
      </c>
      <c r="D7" s="15" t="s">
        <v>23</v>
      </c>
      <c r="E7" s="16" t="s">
        <v>24</v>
      </c>
      <c r="F7" s="16">
        <v>56</v>
      </c>
      <c r="G7" s="80">
        <v>103.82</v>
      </c>
      <c r="H7" s="80">
        <v>2.13</v>
      </c>
      <c r="I7" s="17">
        <f>G7+H7</f>
        <v>105.94999999999999</v>
      </c>
      <c r="J7" s="17">
        <f>TRUNC(F7 * G7, 2)</f>
        <v>5813.92</v>
      </c>
      <c r="K7" s="17">
        <f>TRUNC(F7 * H7, 2)</f>
        <v>119.28</v>
      </c>
      <c r="L7" s="17">
        <f>J7+K7</f>
        <v>5933.2</v>
      </c>
      <c r="M7" s="17">
        <f>TRUNC(G7 * (1 + $M$2), 2)</f>
        <v>130.94</v>
      </c>
      <c r="N7" s="17">
        <f>TRUNC(H7 * (1 + $M$2), 2)</f>
        <v>2.68</v>
      </c>
      <c r="O7" s="17">
        <f>M7+N7</f>
        <v>133.62</v>
      </c>
      <c r="P7" s="17">
        <f>TRUNC(F7 * M7, 2)</f>
        <v>7332.64</v>
      </c>
      <c r="Q7" s="17">
        <f>TRUNC(F7 * N7, 2)</f>
        <v>150.08000000000001</v>
      </c>
      <c r="R7" s="17">
        <f>P7+Q7</f>
        <v>7482.72</v>
      </c>
    </row>
    <row r="8" spans="1:18" x14ac:dyDescent="0.2">
      <c r="A8" s="9" t="s">
        <v>25</v>
      </c>
      <c r="B8" s="9"/>
      <c r="C8" s="9"/>
      <c r="D8" s="10" t="s">
        <v>26</v>
      </c>
      <c r="E8" s="10"/>
      <c r="F8" s="11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3">
        <f>SUM(R9)</f>
        <v>163933.78</v>
      </c>
    </row>
    <row r="9" spans="1:18" ht="51" x14ac:dyDescent="0.2">
      <c r="A9" s="14" t="s">
        <v>27</v>
      </c>
      <c r="B9" s="14" t="s">
        <v>28</v>
      </c>
      <c r="C9" s="14" t="s">
        <v>29</v>
      </c>
      <c r="D9" s="15" t="s">
        <v>30</v>
      </c>
      <c r="E9" s="16" t="s">
        <v>31</v>
      </c>
      <c r="F9" s="16">
        <v>1</v>
      </c>
      <c r="G9" s="80">
        <v>1802.26</v>
      </c>
      <c r="H9" s="80">
        <v>128169.82</v>
      </c>
      <c r="I9" s="17">
        <f>G9+H9</f>
        <v>129972.08</v>
      </c>
      <c r="J9" s="17">
        <f>TRUNC(F9 * G9, 2)</f>
        <v>1802.26</v>
      </c>
      <c r="K9" s="17">
        <f>TRUNC(F9 * H9, 2)</f>
        <v>128169.82</v>
      </c>
      <c r="L9" s="17">
        <f>J9+K9</f>
        <v>129972.08</v>
      </c>
      <c r="M9" s="17">
        <f>TRUNC(G9 * (1 + $M$2), 2)</f>
        <v>2273.19</v>
      </c>
      <c r="N9" s="17">
        <f>TRUNC(H9 * (1 + $M$2), 2)</f>
        <v>161660.59</v>
      </c>
      <c r="O9" s="17">
        <f>M9+N9</f>
        <v>163933.78</v>
      </c>
      <c r="P9" s="17">
        <f>TRUNC(F9 * M9, 2)</f>
        <v>2273.19</v>
      </c>
      <c r="Q9" s="17">
        <f>TRUNC(F9 * N9, 2)</f>
        <v>161660.59</v>
      </c>
      <c r="R9" s="17">
        <f>P9+Q9</f>
        <v>163933.78</v>
      </c>
    </row>
    <row r="10" spans="1:18" x14ac:dyDescent="0.2">
      <c r="A10" s="9" t="s">
        <v>32</v>
      </c>
      <c r="B10" s="9"/>
      <c r="C10" s="9"/>
      <c r="D10" s="10" t="s">
        <v>33</v>
      </c>
      <c r="E10" s="10"/>
      <c r="F10" s="11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3">
        <f>SUM(R11:R14)</f>
        <v>14890.77</v>
      </c>
    </row>
    <row r="11" spans="1:18" ht="25.5" x14ac:dyDescent="0.2">
      <c r="A11" s="14" t="s">
        <v>34</v>
      </c>
      <c r="B11" s="14" t="s">
        <v>35</v>
      </c>
      <c r="C11" s="14" t="s">
        <v>36</v>
      </c>
      <c r="D11" s="15" t="s">
        <v>37</v>
      </c>
      <c r="E11" s="16" t="s">
        <v>38</v>
      </c>
      <c r="F11" s="16">
        <v>12</v>
      </c>
      <c r="G11" s="80">
        <v>365.15</v>
      </c>
      <c r="H11" s="80">
        <v>430.12</v>
      </c>
      <c r="I11" s="17">
        <f>G11+H11</f>
        <v>795.27</v>
      </c>
      <c r="J11" s="17">
        <f>TRUNC(F11 * G11, 2)</f>
        <v>4381.8</v>
      </c>
      <c r="K11" s="17">
        <f>TRUNC(F11 * H11, 2)</f>
        <v>5161.4399999999996</v>
      </c>
      <c r="L11" s="17">
        <f>J11+K11</f>
        <v>9543.24</v>
      </c>
      <c r="M11" s="17">
        <f t="shared" ref="M11:N14" si="0">TRUNC(G11 * (1 + $M$2), 2)</f>
        <v>460.56</v>
      </c>
      <c r="N11" s="17">
        <f t="shared" si="0"/>
        <v>542.51</v>
      </c>
      <c r="O11" s="17">
        <f>M11+N11</f>
        <v>1003.0699999999999</v>
      </c>
      <c r="P11" s="17">
        <f>TRUNC(F11 * M11, 2)</f>
        <v>5526.72</v>
      </c>
      <c r="Q11" s="17">
        <f>TRUNC(F11 * N11, 2)</f>
        <v>6510.12</v>
      </c>
      <c r="R11" s="17">
        <f>P11+Q11</f>
        <v>12036.84</v>
      </c>
    </row>
    <row r="12" spans="1:18" ht="25.5" x14ac:dyDescent="0.2">
      <c r="A12" s="14" t="s">
        <v>39</v>
      </c>
      <c r="B12" s="14" t="s">
        <v>40</v>
      </c>
      <c r="C12" s="14" t="s">
        <v>41</v>
      </c>
      <c r="D12" s="15" t="s">
        <v>42</v>
      </c>
      <c r="E12" s="16" t="s">
        <v>38</v>
      </c>
      <c r="F12" s="16">
        <v>1</v>
      </c>
      <c r="G12" s="80">
        <v>38.97</v>
      </c>
      <c r="H12" s="80">
        <v>157.94</v>
      </c>
      <c r="I12" s="17">
        <f>G12+H12</f>
        <v>196.91</v>
      </c>
      <c r="J12" s="17">
        <f>TRUNC(F12 * G12, 2)</f>
        <v>38.97</v>
      </c>
      <c r="K12" s="17">
        <f>TRUNC(F12 * H12, 2)</f>
        <v>157.94</v>
      </c>
      <c r="L12" s="17">
        <f>J12+K12</f>
        <v>196.91</v>
      </c>
      <c r="M12" s="17">
        <f t="shared" si="0"/>
        <v>49.15</v>
      </c>
      <c r="N12" s="17">
        <f t="shared" si="0"/>
        <v>199.2</v>
      </c>
      <c r="O12" s="17">
        <f>M12+N12</f>
        <v>248.35</v>
      </c>
      <c r="P12" s="17">
        <f>TRUNC(F12 * M12, 2)</f>
        <v>49.15</v>
      </c>
      <c r="Q12" s="17">
        <f>TRUNC(F12 * N12, 2)</f>
        <v>199.2</v>
      </c>
      <c r="R12" s="17">
        <f>P12+Q12</f>
        <v>248.35</v>
      </c>
    </row>
    <row r="13" spans="1:18" ht="38.25" x14ac:dyDescent="0.2">
      <c r="A13" s="14" t="s">
        <v>43</v>
      </c>
      <c r="B13" s="14" t="s">
        <v>44</v>
      </c>
      <c r="C13" s="14" t="s">
        <v>45</v>
      </c>
      <c r="D13" s="15" t="s">
        <v>46</v>
      </c>
      <c r="E13" s="16" t="s">
        <v>38</v>
      </c>
      <c r="F13" s="16">
        <v>1</v>
      </c>
      <c r="G13" s="80">
        <v>62.34</v>
      </c>
      <c r="H13" s="80">
        <v>1219.79</v>
      </c>
      <c r="I13" s="17">
        <f>G13+H13</f>
        <v>1282.1299999999999</v>
      </c>
      <c r="J13" s="17">
        <f>TRUNC(F13 * G13, 2)</f>
        <v>62.34</v>
      </c>
      <c r="K13" s="17">
        <f>TRUNC(F13 * H13, 2)</f>
        <v>1219.79</v>
      </c>
      <c r="L13" s="17">
        <f>J13+K13</f>
        <v>1282.1299999999999</v>
      </c>
      <c r="M13" s="17">
        <f t="shared" si="0"/>
        <v>78.62</v>
      </c>
      <c r="N13" s="17">
        <f t="shared" si="0"/>
        <v>1538.52</v>
      </c>
      <c r="O13" s="17">
        <f>M13+N13</f>
        <v>1617.1399999999999</v>
      </c>
      <c r="P13" s="17">
        <f>TRUNC(F13 * M13, 2)</f>
        <v>78.62</v>
      </c>
      <c r="Q13" s="17">
        <f>TRUNC(F13 * N13, 2)</f>
        <v>1538.52</v>
      </c>
      <c r="R13" s="17">
        <f>P13+Q13</f>
        <v>1617.1399999999999</v>
      </c>
    </row>
    <row r="14" spans="1:18" ht="25.5" x14ac:dyDescent="0.2">
      <c r="A14" s="14" t="s">
        <v>47</v>
      </c>
      <c r="B14" s="14" t="s">
        <v>48</v>
      </c>
      <c r="C14" s="14" t="s">
        <v>22</v>
      </c>
      <c r="D14" s="15" t="s">
        <v>49</v>
      </c>
      <c r="E14" s="16" t="s">
        <v>38</v>
      </c>
      <c r="F14" s="16">
        <v>12</v>
      </c>
      <c r="G14" s="80">
        <v>3.27</v>
      </c>
      <c r="H14" s="80">
        <v>62.04</v>
      </c>
      <c r="I14" s="17">
        <f>G14+H14</f>
        <v>65.31</v>
      </c>
      <c r="J14" s="17">
        <f>TRUNC(F14 * G14, 2)</f>
        <v>39.24</v>
      </c>
      <c r="K14" s="17">
        <f>TRUNC(F14 * H14, 2)</f>
        <v>744.48</v>
      </c>
      <c r="L14" s="17">
        <f>J14+K14</f>
        <v>783.72</v>
      </c>
      <c r="M14" s="17">
        <f t="shared" si="0"/>
        <v>4.12</v>
      </c>
      <c r="N14" s="17">
        <f t="shared" si="0"/>
        <v>78.25</v>
      </c>
      <c r="O14" s="17">
        <f>M14+N14</f>
        <v>82.37</v>
      </c>
      <c r="P14" s="17">
        <f>TRUNC(F14 * M14, 2)</f>
        <v>49.44</v>
      </c>
      <c r="Q14" s="17">
        <f>TRUNC(F14 * N14, 2)</f>
        <v>939</v>
      </c>
      <c r="R14" s="17">
        <f>P14+Q14</f>
        <v>988.44</v>
      </c>
    </row>
    <row r="15" spans="1:18" ht="25.5" x14ac:dyDescent="0.2">
      <c r="A15" s="9" t="s">
        <v>50</v>
      </c>
      <c r="B15" s="9"/>
      <c r="C15" s="9"/>
      <c r="D15" s="10" t="s">
        <v>51</v>
      </c>
      <c r="E15" s="10"/>
      <c r="F15" s="11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3">
        <f>SUM(R16:R21)</f>
        <v>5467.1999999999989</v>
      </c>
    </row>
    <row r="16" spans="1:18" ht="38.25" x14ac:dyDescent="0.2">
      <c r="A16" s="14" t="s">
        <v>52</v>
      </c>
      <c r="B16" s="14" t="s">
        <v>53</v>
      </c>
      <c r="C16" s="14" t="s">
        <v>22</v>
      </c>
      <c r="D16" s="15" t="s">
        <v>54</v>
      </c>
      <c r="E16" s="16" t="s">
        <v>55</v>
      </c>
      <c r="F16" s="16">
        <v>72</v>
      </c>
      <c r="G16" s="80">
        <v>2.35</v>
      </c>
      <c r="H16" s="80">
        <v>12.43</v>
      </c>
      <c r="I16" s="17">
        <f t="shared" ref="I16:I21" si="1">G16+H16</f>
        <v>14.78</v>
      </c>
      <c r="J16" s="17">
        <f t="shared" ref="J16:J21" si="2">TRUNC(F16 * G16, 2)</f>
        <v>169.2</v>
      </c>
      <c r="K16" s="17">
        <f t="shared" ref="K16:K21" si="3">TRUNC(F16 * H16, 2)</f>
        <v>894.96</v>
      </c>
      <c r="L16" s="17">
        <f t="shared" ref="L16:L22" si="4">J16+K16</f>
        <v>1064.1600000000001</v>
      </c>
      <c r="M16" s="17">
        <f t="shared" ref="M16:N21" si="5">TRUNC(G16 * (1 + $M$2), 2)</f>
        <v>2.96</v>
      </c>
      <c r="N16" s="17">
        <f t="shared" si="5"/>
        <v>15.67</v>
      </c>
      <c r="O16" s="17">
        <f t="shared" ref="O16:O21" si="6">M16+N16</f>
        <v>18.63</v>
      </c>
      <c r="P16" s="17">
        <f t="shared" ref="P16:P21" si="7">TRUNC(F16 * M16, 2)</f>
        <v>213.12</v>
      </c>
      <c r="Q16" s="17">
        <f t="shared" ref="Q16:Q21" si="8">TRUNC(F16 * N16, 2)</f>
        <v>1128.24</v>
      </c>
      <c r="R16" s="17">
        <f t="shared" ref="R16:R22" si="9">P16+Q16</f>
        <v>1341.3600000000001</v>
      </c>
    </row>
    <row r="17" spans="1:18" ht="38.25" x14ac:dyDescent="0.2">
      <c r="A17" s="14" t="s">
        <v>56</v>
      </c>
      <c r="B17" s="14" t="s">
        <v>53</v>
      </c>
      <c r="C17" s="14" t="s">
        <v>22</v>
      </c>
      <c r="D17" s="15" t="s">
        <v>54</v>
      </c>
      <c r="E17" s="16" t="s">
        <v>55</v>
      </c>
      <c r="F17" s="16">
        <v>24</v>
      </c>
      <c r="G17" s="80">
        <v>2.35</v>
      </c>
      <c r="H17" s="80">
        <v>12.43</v>
      </c>
      <c r="I17" s="17">
        <f t="shared" si="1"/>
        <v>14.78</v>
      </c>
      <c r="J17" s="17">
        <f t="shared" si="2"/>
        <v>56.4</v>
      </c>
      <c r="K17" s="17">
        <f t="shared" si="3"/>
        <v>298.32</v>
      </c>
      <c r="L17" s="17">
        <f t="shared" si="4"/>
        <v>354.71999999999997</v>
      </c>
      <c r="M17" s="17">
        <f t="shared" si="5"/>
        <v>2.96</v>
      </c>
      <c r="N17" s="17">
        <f t="shared" si="5"/>
        <v>15.67</v>
      </c>
      <c r="O17" s="17">
        <f t="shared" si="6"/>
        <v>18.63</v>
      </c>
      <c r="P17" s="17">
        <f t="shared" si="7"/>
        <v>71.040000000000006</v>
      </c>
      <c r="Q17" s="17">
        <f t="shared" si="8"/>
        <v>376.08</v>
      </c>
      <c r="R17" s="17">
        <f t="shared" si="9"/>
        <v>447.12</v>
      </c>
    </row>
    <row r="18" spans="1:18" ht="38.25" x14ac:dyDescent="0.2">
      <c r="A18" s="14" t="s">
        <v>57</v>
      </c>
      <c r="B18" s="14" t="s">
        <v>53</v>
      </c>
      <c r="C18" s="14" t="s">
        <v>22</v>
      </c>
      <c r="D18" s="15" t="s">
        <v>54</v>
      </c>
      <c r="E18" s="16" t="s">
        <v>55</v>
      </c>
      <c r="F18" s="16">
        <v>24</v>
      </c>
      <c r="G18" s="80">
        <v>2.35</v>
      </c>
      <c r="H18" s="80">
        <v>12.43</v>
      </c>
      <c r="I18" s="17">
        <f t="shared" si="1"/>
        <v>14.78</v>
      </c>
      <c r="J18" s="17">
        <f t="shared" si="2"/>
        <v>56.4</v>
      </c>
      <c r="K18" s="17">
        <f t="shared" si="3"/>
        <v>298.32</v>
      </c>
      <c r="L18" s="17">
        <f t="shared" si="4"/>
        <v>354.71999999999997</v>
      </c>
      <c r="M18" s="17">
        <f t="shared" si="5"/>
        <v>2.96</v>
      </c>
      <c r="N18" s="17">
        <f t="shared" si="5"/>
        <v>15.67</v>
      </c>
      <c r="O18" s="17">
        <f t="shared" si="6"/>
        <v>18.63</v>
      </c>
      <c r="P18" s="17">
        <f t="shared" si="7"/>
        <v>71.040000000000006</v>
      </c>
      <c r="Q18" s="17">
        <f t="shared" si="8"/>
        <v>376.08</v>
      </c>
      <c r="R18" s="17">
        <f t="shared" si="9"/>
        <v>447.12</v>
      </c>
    </row>
    <row r="19" spans="1:18" ht="38.25" x14ac:dyDescent="0.2">
      <c r="A19" s="14" t="s">
        <v>58</v>
      </c>
      <c r="B19" s="14" t="s">
        <v>59</v>
      </c>
      <c r="C19" s="14" t="s">
        <v>22</v>
      </c>
      <c r="D19" s="15" t="s">
        <v>60</v>
      </c>
      <c r="E19" s="16" t="s">
        <v>55</v>
      </c>
      <c r="F19" s="16">
        <v>72</v>
      </c>
      <c r="G19" s="80">
        <v>3.54</v>
      </c>
      <c r="H19" s="80">
        <v>17.82</v>
      </c>
      <c r="I19" s="17">
        <f t="shared" si="1"/>
        <v>21.36</v>
      </c>
      <c r="J19" s="17">
        <f t="shared" si="2"/>
        <v>254.88</v>
      </c>
      <c r="K19" s="17">
        <f t="shared" si="3"/>
        <v>1283.04</v>
      </c>
      <c r="L19" s="17">
        <f t="shared" si="4"/>
        <v>1537.92</v>
      </c>
      <c r="M19" s="17">
        <f t="shared" si="5"/>
        <v>4.46</v>
      </c>
      <c r="N19" s="17">
        <f t="shared" si="5"/>
        <v>22.47</v>
      </c>
      <c r="O19" s="17">
        <f t="shared" si="6"/>
        <v>26.93</v>
      </c>
      <c r="P19" s="17">
        <f t="shared" si="7"/>
        <v>321.12</v>
      </c>
      <c r="Q19" s="17">
        <f t="shared" si="8"/>
        <v>1617.84</v>
      </c>
      <c r="R19" s="17">
        <f t="shared" si="9"/>
        <v>1938.96</v>
      </c>
    </row>
    <row r="20" spans="1:18" ht="38.25" x14ac:dyDescent="0.2">
      <c r="A20" s="14" t="s">
        <v>61</v>
      </c>
      <c r="B20" s="14" t="s">
        <v>59</v>
      </c>
      <c r="C20" s="14" t="s">
        <v>22</v>
      </c>
      <c r="D20" s="15" t="s">
        <v>60</v>
      </c>
      <c r="E20" s="16" t="s">
        <v>55</v>
      </c>
      <c r="F20" s="16">
        <v>24</v>
      </c>
      <c r="G20" s="80">
        <v>3.54</v>
      </c>
      <c r="H20" s="80">
        <v>17.82</v>
      </c>
      <c r="I20" s="17">
        <f t="shared" si="1"/>
        <v>21.36</v>
      </c>
      <c r="J20" s="17">
        <f t="shared" si="2"/>
        <v>84.96</v>
      </c>
      <c r="K20" s="17">
        <f t="shared" si="3"/>
        <v>427.68</v>
      </c>
      <c r="L20" s="17">
        <f t="shared" si="4"/>
        <v>512.64</v>
      </c>
      <c r="M20" s="17">
        <f t="shared" si="5"/>
        <v>4.46</v>
      </c>
      <c r="N20" s="17">
        <f t="shared" si="5"/>
        <v>22.47</v>
      </c>
      <c r="O20" s="17">
        <f t="shared" si="6"/>
        <v>26.93</v>
      </c>
      <c r="P20" s="17">
        <f t="shared" si="7"/>
        <v>107.04</v>
      </c>
      <c r="Q20" s="17">
        <f t="shared" si="8"/>
        <v>539.28</v>
      </c>
      <c r="R20" s="17">
        <f t="shared" si="9"/>
        <v>646.31999999999994</v>
      </c>
    </row>
    <row r="21" spans="1:18" ht="38.25" x14ac:dyDescent="0.2">
      <c r="A21" s="14" t="s">
        <v>62</v>
      </c>
      <c r="B21" s="14" t="s">
        <v>59</v>
      </c>
      <c r="C21" s="14" t="s">
        <v>22</v>
      </c>
      <c r="D21" s="15" t="s">
        <v>60</v>
      </c>
      <c r="E21" s="16" t="s">
        <v>55</v>
      </c>
      <c r="F21" s="16">
        <v>24</v>
      </c>
      <c r="G21" s="80">
        <v>3.54</v>
      </c>
      <c r="H21" s="80">
        <v>17.82</v>
      </c>
      <c r="I21" s="17">
        <f t="shared" si="1"/>
        <v>21.36</v>
      </c>
      <c r="J21" s="17">
        <f t="shared" si="2"/>
        <v>84.96</v>
      </c>
      <c r="K21" s="17">
        <f t="shared" si="3"/>
        <v>427.68</v>
      </c>
      <c r="L21" s="17">
        <f t="shared" si="4"/>
        <v>512.64</v>
      </c>
      <c r="M21" s="17">
        <f t="shared" si="5"/>
        <v>4.46</v>
      </c>
      <c r="N21" s="17">
        <f t="shared" si="5"/>
        <v>22.47</v>
      </c>
      <c r="O21" s="17">
        <f t="shared" si="6"/>
        <v>26.93</v>
      </c>
      <c r="P21" s="17">
        <f t="shared" si="7"/>
        <v>107.04</v>
      </c>
      <c r="Q21" s="17">
        <f t="shared" si="8"/>
        <v>539.28</v>
      </c>
      <c r="R21" s="17">
        <f t="shared" si="9"/>
        <v>646.31999999999994</v>
      </c>
    </row>
    <row r="22" spans="1:18" x14ac:dyDescent="0.2">
      <c r="A22" s="18"/>
      <c r="B22" s="18"/>
      <c r="C22" s="18"/>
      <c r="D22" s="18"/>
      <c r="E22" s="18"/>
      <c r="F22" s="19"/>
      <c r="G22" s="18"/>
      <c r="H22" s="18" t="s">
        <v>63</v>
      </c>
      <c r="I22" s="18" t="s">
        <v>63</v>
      </c>
      <c r="J22" s="20">
        <f>SUM(J7:J21)</f>
        <v>12845.329999999996</v>
      </c>
      <c r="K22" s="20">
        <f>SUM(K7:K21)</f>
        <v>139202.75000000003</v>
      </c>
      <c r="L22" s="20">
        <f t="shared" si="4"/>
        <v>152048.08000000002</v>
      </c>
      <c r="M22" s="20"/>
      <c r="N22" s="20"/>
      <c r="O22" s="20"/>
      <c r="P22" s="20">
        <f>SUM(P7:P21)</f>
        <v>16200.160000000005</v>
      </c>
      <c r="Q22" s="20">
        <f>SUM(Q7:Q21)</f>
        <v>175574.30999999994</v>
      </c>
      <c r="R22" s="20">
        <f t="shared" si="9"/>
        <v>191774.46999999994</v>
      </c>
    </row>
    <row r="23" spans="1:18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4.25" customHeight="1" x14ac:dyDescent="0.2">
      <c r="A24" s="82"/>
      <c r="B24" s="82"/>
      <c r="C24" s="82"/>
      <c r="D24" s="22"/>
      <c r="E24" s="18"/>
      <c r="F24" s="19"/>
      <c r="G24" s="18"/>
      <c r="H24" s="18"/>
      <c r="I24" s="18"/>
      <c r="J24" s="18"/>
      <c r="K24" s="18"/>
      <c r="L24" s="18"/>
      <c r="M24" s="18"/>
      <c r="N24" s="83" t="s">
        <v>64</v>
      </c>
      <c r="O24" s="83"/>
      <c r="P24" s="83"/>
      <c r="Q24" s="83"/>
      <c r="R24" s="23">
        <f>L22</f>
        <v>152048.08000000002</v>
      </c>
    </row>
    <row r="25" spans="1:18" ht="14.25" customHeight="1" x14ac:dyDescent="0.2">
      <c r="A25" s="82"/>
      <c r="B25" s="82"/>
      <c r="C25" s="82"/>
      <c r="D25" s="22"/>
      <c r="E25" s="18"/>
      <c r="F25" s="19"/>
      <c r="G25" s="18"/>
      <c r="H25" s="18"/>
      <c r="I25" s="18"/>
      <c r="J25" s="18"/>
      <c r="K25" s="18"/>
      <c r="L25" s="18"/>
      <c r="M25" s="18"/>
      <c r="N25" s="83" t="s">
        <v>65</v>
      </c>
      <c r="O25" s="83"/>
      <c r="P25" s="83"/>
      <c r="Q25" s="83"/>
      <c r="R25" s="23">
        <f>R22-R24</f>
        <v>39726.389999999927</v>
      </c>
    </row>
    <row r="26" spans="1:18" ht="14.25" customHeight="1" x14ac:dyDescent="0.2">
      <c r="A26" s="82"/>
      <c r="B26" s="82"/>
      <c r="C26" s="82"/>
      <c r="D26" s="22"/>
      <c r="E26" s="18"/>
      <c r="F26" s="19"/>
      <c r="G26" s="18"/>
      <c r="H26" s="18"/>
      <c r="I26" s="18"/>
      <c r="J26" s="18"/>
      <c r="K26" s="18"/>
      <c r="L26" s="18"/>
      <c r="M26" s="18"/>
      <c r="N26" s="83" t="s">
        <v>66</v>
      </c>
      <c r="O26" s="83"/>
      <c r="P26" s="83"/>
      <c r="Q26" s="83"/>
      <c r="R26" s="23">
        <f>R22</f>
        <v>191774.46999999994</v>
      </c>
    </row>
    <row r="27" spans="1:18" ht="69.75" customHeight="1" x14ac:dyDescent="0.2">
      <c r="A27" s="81" t="s">
        <v>67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</row>
  </sheetData>
  <mergeCells count="23">
    <mergeCell ref="E1:H1"/>
    <mergeCell ref="M1:O1"/>
    <mergeCell ref="P1:R1"/>
    <mergeCell ref="E2:H2"/>
    <mergeCell ref="P2:R2"/>
    <mergeCell ref="A3:R3"/>
    <mergeCell ref="A4:A5"/>
    <mergeCell ref="B4:B5"/>
    <mergeCell ref="C4:C5"/>
    <mergeCell ref="D4:D5"/>
    <mergeCell ref="E4:E5"/>
    <mergeCell ref="F4:F5"/>
    <mergeCell ref="G4:I4"/>
    <mergeCell ref="J4:L4"/>
    <mergeCell ref="M4:O4"/>
    <mergeCell ref="P4:R4"/>
    <mergeCell ref="A27:R27"/>
    <mergeCell ref="A24:C24"/>
    <mergeCell ref="N24:Q24"/>
    <mergeCell ref="A25:C25"/>
    <mergeCell ref="N25:Q25"/>
    <mergeCell ref="A26:C26"/>
    <mergeCell ref="N26:Q26"/>
  </mergeCells>
  <pageMargins left="0.5" right="0.5" top="1.37777777777778" bottom="1.1812499999999999" header="0.511811023622047" footer="0.511811023622047"/>
  <pageSetup paperSize="9"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showOutlineSymbols="0" zoomScaleNormal="100" workbookViewId="0">
      <selection activeCell="E5" sqref="E5"/>
    </sheetView>
  </sheetViews>
  <sheetFormatPr defaultColWidth="10.5" defaultRowHeight="14.25" x14ac:dyDescent="0.2"/>
  <cols>
    <col min="1" max="1" width="9.375" style="24" customWidth="1"/>
    <col min="2" max="2" width="21.875" style="24" customWidth="1"/>
    <col min="3" max="3" width="23.375" style="24" customWidth="1"/>
    <col min="4" max="4" width="8.875" style="24" customWidth="1"/>
    <col min="5" max="5" width="12.875" style="24" customWidth="1"/>
    <col min="6" max="9" width="9" style="24" customWidth="1"/>
    <col min="10" max="10" width="15.75" style="24" customWidth="1"/>
    <col min="11" max="11" width="9" style="24" customWidth="1"/>
    <col min="12" max="12" width="10.25" style="24" customWidth="1"/>
    <col min="13" max="14" width="9" style="24" customWidth="1"/>
  </cols>
  <sheetData>
    <row r="1" spans="1:10" ht="59.25" customHeight="1" x14ac:dyDescent="0.2">
      <c r="A1" s="25"/>
      <c r="B1" s="89" t="s">
        <v>68</v>
      </c>
      <c r="C1" s="89"/>
      <c r="D1" s="89"/>
      <c r="E1" s="89"/>
      <c r="F1" s="26"/>
      <c r="G1" s="27"/>
      <c r="I1" s="28"/>
    </row>
    <row r="2" spans="1:10" ht="15.75" x14ac:dyDescent="0.2">
      <c r="A2" s="25"/>
      <c r="B2" s="29"/>
      <c r="C2" s="29"/>
      <c r="D2" s="29"/>
      <c r="E2" s="29"/>
      <c r="F2" s="26"/>
      <c r="G2" s="27"/>
      <c r="I2" s="28"/>
    </row>
    <row r="3" spans="1:10" x14ac:dyDescent="0.2">
      <c r="A3" s="30" t="s">
        <v>69</v>
      </c>
      <c r="B3" s="31" t="s">
        <v>70</v>
      </c>
      <c r="C3" s="32"/>
      <c r="D3" s="32"/>
      <c r="E3" s="33" t="s">
        <v>109</v>
      </c>
      <c r="F3" s="32"/>
      <c r="G3" s="27"/>
    </row>
    <row r="4" spans="1:10" x14ac:dyDescent="0.2">
      <c r="A4" s="30" t="s">
        <v>71</v>
      </c>
      <c r="B4" s="31" t="s">
        <v>72</v>
      </c>
      <c r="C4" s="32"/>
      <c r="D4" s="32"/>
      <c r="E4" s="34" t="s">
        <v>111</v>
      </c>
      <c r="F4" s="32"/>
      <c r="G4" s="27"/>
    </row>
    <row r="5" spans="1:10" x14ac:dyDescent="0.2">
      <c r="A5" s="30" t="s">
        <v>73</v>
      </c>
      <c r="B5" s="31" t="s">
        <v>110</v>
      </c>
      <c r="C5" s="32"/>
      <c r="D5" s="32"/>
      <c r="E5" s="34"/>
      <c r="F5" s="32"/>
      <c r="G5" s="27"/>
    </row>
    <row r="6" spans="1:10" ht="13.9" customHeight="1" x14ac:dyDescent="0.2">
      <c r="A6" s="90" t="s">
        <v>74</v>
      </c>
      <c r="B6" s="90"/>
      <c r="C6" s="90"/>
      <c r="D6" s="90"/>
      <c r="E6" s="90"/>
      <c r="F6" s="32"/>
      <c r="G6" s="32"/>
      <c r="H6" s="32"/>
      <c r="I6" s="32"/>
    </row>
    <row r="7" spans="1:10" x14ac:dyDescent="0.2">
      <c r="A7" s="35" t="s">
        <v>5</v>
      </c>
      <c r="B7" s="91" t="s">
        <v>8</v>
      </c>
      <c r="C7" s="91"/>
      <c r="D7" s="35" t="s">
        <v>75</v>
      </c>
      <c r="E7" s="35" t="s">
        <v>76</v>
      </c>
    </row>
    <row r="8" spans="1:10" x14ac:dyDescent="0.2">
      <c r="A8" s="36"/>
      <c r="B8" s="27"/>
      <c r="E8" s="37"/>
    </row>
    <row r="9" spans="1:10" x14ac:dyDescent="0.2">
      <c r="A9" s="38">
        <v>1</v>
      </c>
      <c r="B9" s="92" t="s">
        <v>77</v>
      </c>
      <c r="C9" s="92"/>
      <c r="D9" s="39" t="s">
        <v>78</v>
      </c>
      <c r="E9" s="40">
        <v>4</v>
      </c>
    </row>
    <row r="10" spans="1:10" x14ac:dyDescent="0.2">
      <c r="A10" s="41"/>
      <c r="B10" s="42"/>
      <c r="C10" s="42"/>
      <c r="D10" s="43"/>
      <c r="E10" s="44"/>
    </row>
    <row r="11" spans="1:10" x14ac:dyDescent="0.2">
      <c r="A11" s="38">
        <v>2</v>
      </c>
      <c r="B11" s="45" t="s">
        <v>79</v>
      </c>
      <c r="C11" s="46"/>
      <c r="D11" s="39" t="s">
        <v>80</v>
      </c>
      <c r="E11" s="40">
        <v>0.8</v>
      </c>
      <c r="H11" s="47"/>
      <c r="I11" s="48"/>
      <c r="J11" s="48"/>
    </row>
    <row r="12" spans="1:10" x14ac:dyDescent="0.2">
      <c r="A12" s="49"/>
      <c r="B12" s="27"/>
      <c r="D12" s="50"/>
      <c r="E12" s="51"/>
      <c r="H12" s="47"/>
      <c r="I12" s="48"/>
      <c r="J12" s="48"/>
    </row>
    <row r="13" spans="1:10" x14ac:dyDescent="0.2">
      <c r="A13" s="38">
        <v>3</v>
      </c>
      <c r="B13" s="45" t="s">
        <v>81</v>
      </c>
      <c r="C13" s="46"/>
      <c r="D13" s="39" t="s">
        <v>82</v>
      </c>
      <c r="E13" s="40">
        <v>1.27</v>
      </c>
      <c r="H13" s="47"/>
      <c r="I13" s="48"/>
      <c r="J13" s="48"/>
    </row>
    <row r="14" spans="1:10" x14ac:dyDescent="0.2">
      <c r="A14" s="49"/>
      <c r="D14" s="50"/>
      <c r="E14" s="51"/>
      <c r="H14" s="47"/>
      <c r="I14" s="48"/>
      <c r="J14" s="48"/>
    </row>
    <row r="15" spans="1:10" x14ac:dyDescent="0.2">
      <c r="A15" s="38">
        <v>4</v>
      </c>
      <c r="B15" s="45" t="s">
        <v>83</v>
      </c>
      <c r="C15" s="46"/>
      <c r="D15" s="39" t="s">
        <v>84</v>
      </c>
      <c r="E15" s="40">
        <v>1.23</v>
      </c>
    </row>
    <row r="16" spans="1:10" x14ac:dyDescent="0.2">
      <c r="A16" s="52"/>
      <c r="B16" s="46"/>
      <c r="C16" s="46"/>
      <c r="D16" s="39"/>
      <c r="E16" s="53"/>
      <c r="H16" s="47"/>
      <c r="I16" s="48"/>
      <c r="J16" s="48"/>
    </row>
    <row r="17" spans="1:12" x14ac:dyDescent="0.2">
      <c r="A17" s="38">
        <v>5</v>
      </c>
      <c r="B17" s="45" t="s">
        <v>85</v>
      </c>
      <c r="C17" s="46"/>
      <c r="D17" s="39" t="s">
        <v>86</v>
      </c>
      <c r="E17" s="40">
        <v>7.4</v>
      </c>
      <c r="H17" s="47"/>
      <c r="I17" s="48"/>
      <c r="J17" s="48"/>
    </row>
    <row r="18" spans="1:12" x14ac:dyDescent="0.2">
      <c r="A18" s="52"/>
      <c r="B18" s="46"/>
      <c r="C18" s="46"/>
      <c r="D18" s="39"/>
      <c r="E18" s="53"/>
      <c r="H18" s="47"/>
      <c r="I18" s="48"/>
      <c r="J18" s="48"/>
    </row>
    <row r="19" spans="1:12" x14ac:dyDescent="0.2">
      <c r="A19" s="41">
        <v>6</v>
      </c>
      <c r="B19" s="54" t="s">
        <v>87</v>
      </c>
      <c r="C19" s="55"/>
      <c r="D19" s="43" t="s">
        <v>88</v>
      </c>
      <c r="E19" s="43">
        <f>SUM(E20:E23)</f>
        <v>8.57</v>
      </c>
      <c r="H19" s="47"/>
      <c r="I19" s="48"/>
      <c r="J19" s="48"/>
    </row>
    <row r="20" spans="1:12" x14ac:dyDescent="0.2">
      <c r="A20" s="49" t="s">
        <v>89</v>
      </c>
      <c r="B20" s="24" t="s">
        <v>90</v>
      </c>
      <c r="D20" s="51"/>
      <c r="E20" s="51">
        <v>3</v>
      </c>
      <c r="G20" s="56"/>
      <c r="H20" s="57"/>
      <c r="I20" s="57"/>
      <c r="J20" s="57"/>
      <c r="K20" s="57"/>
      <c r="L20" s="58"/>
    </row>
    <row r="21" spans="1:12" x14ac:dyDescent="0.2">
      <c r="A21" s="49" t="s">
        <v>91</v>
      </c>
      <c r="B21" s="24" t="s">
        <v>92</v>
      </c>
      <c r="D21" s="51"/>
      <c r="E21" s="51">
        <v>0.65</v>
      </c>
      <c r="G21" s="59" t="s">
        <v>93</v>
      </c>
      <c r="H21" s="60"/>
      <c r="I21" s="60"/>
      <c r="J21" s="60"/>
      <c r="K21" s="60"/>
      <c r="L21" s="61"/>
    </row>
    <row r="22" spans="1:12" x14ac:dyDescent="0.2">
      <c r="A22" s="49" t="s">
        <v>94</v>
      </c>
      <c r="B22" s="62" t="s">
        <v>95</v>
      </c>
      <c r="D22" s="51"/>
      <c r="E22" s="51">
        <v>0.42</v>
      </c>
      <c r="G22" s="63" t="s">
        <v>96</v>
      </c>
      <c r="H22" s="60"/>
      <c r="I22" s="60"/>
      <c r="J22" s="60"/>
      <c r="K22" s="60"/>
      <c r="L22" s="64">
        <v>152048.07999999999</v>
      </c>
    </row>
    <row r="23" spans="1:12" x14ac:dyDescent="0.2">
      <c r="A23" s="49" t="s">
        <v>97</v>
      </c>
      <c r="B23" s="65" t="s">
        <v>98</v>
      </c>
      <c r="C23" s="66"/>
      <c r="D23" s="67"/>
      <c r="E23" s="67">
        <v>4.5</v>
      </c>
      <c r="G23" s="63" t="s">
        <v>99</v>
      </c>
      <c r="H23" s="60"/>
      <c r="I23" s="60"/>
      <c r="J23" s="60"/>
      <c r="K23" s="60"/>
      <c r="L23" s="64">
        <v>12845.33</v>
      </c>
    </row>
    <row r="24" spans="1:12" x14ac:dyDescent="0.2">
      <c r="A24" s="68"/>
      <c r="C24" s="55"/>
      <c r="D24" s="69"/>
      <c r="E24" s="93">
        <f>ROUND((((1+$E$9/100+$E$11/100+$E$13/100)*(1+$E$15/100)*(1+$E$17/100))/(1-$E$19/100)-1)*100,2)</f>
        <v>26.13</v>
      </c>
      <c r="G24" s="63" t="s">
        <v>100</v>
      </c>
      <c r="H24" s="60"/>
      <c r="I24" s="60"/>
      <c r="J24" s="60"/>
      <c r="K24" s="60"/>
      <c r="L24" s="70">
        <f>L23/L22</f>
        <v>8.4482027000932866E-2</v>
      </c>
    </row>
    <row r="25" spans="1:12" x14ac:dyDescent="0.2">
      <c r="A25" s="71"/>
      <c r="B25" s="27" t="s">
        <v>101</v>
      </c>
      <c r="C25" s="72" t="s">
        <v>102</v>
      </c>
      <c r="D25" s="37" t="s">
        <v>103</v>
      </c>
      <c r="E25" s="93"/>
      <c r="G25" s="63" t="s">
        <v>104</v>
      </c>
      <c r="H25" s="60"/>
      <c r="I25" s="60"/>
      <c r="J25" s="60"/>
      <c r="K25" s="60"/>
      <c r="L25" s="70">
        <v>0.05</v>
      </c>
    </row>
    <row r="26" spans="1:12" x14ac:dyDescent="0.2">
      <c r="A26" s="73"/>
      <c r="B26" s="66"/>
      <c r="C26" s="72" t="s">
        <v>105</v>
      </c>
      <c r="D26" s="74"/>
      <c r="E26" s="93"/>
      <c r="G26" s="63" t="s">
        <v>106</v>
      </c>
      <c r="H26" s="60"/>
      <c r="I26" s="60"/>
      <c r="J26" s="60"/>
      <c r="K26" s="60"/>
      <c r="L26" s="70">
        <f>L25*L24</f>
        <v>4.2241013500466437E-3</v>
      </c>
    </row>
    <row r="27" spans="1:12" x14ac:dyDescent="0.2">
      <c r="G27" s="75"/>
      <c r="H27" s="76"/>
      <c r="I27" s="76"/>
      <c r="J27" s="76"/>
      <c r="K27" s="76"/>
      <c r="L27" s="77"/>
    </row>
    <row r="28" spans="1:12" ht="45.75" customHeight="1" x14ac:dyDescent="0.2">
      <c r="B28" s="87" t="s">
        <v>107</v>
      </c>
      <c r="C28" s="87"/>
      <c r="D28" s="87"/>
      <c r="E28" s="87"/>
      <c r="H28" s="78"/>
      <c r="I28" s="79"/>
      <c r="J28" s="79"/>
    </row>
    <row r="29" spans="1:12" x14ac:dyDescent="0.2">
      <c r="H29" s="78"/>
      <c r="I29" s="79"/>
      <c r="J29" s="79"/>
    </row>
    <row r="31" spans="1:12" ht="37.35" customHeight="1" x14ac:dyDescent="0.2">
      <c r="A31" s="88" t="s">
        <v>67</v>
      </c>
      <c r="B31" s="88"/>
      <c r="C31" s="88"/>
      <c r="D31" s="88"/>
      <c r="E31" s="88"/>
    </row>
  </sheetData>
  <mergeCells count="7">
    <mergeCell ref="B28:E28"/>
    <mergeCell ref="A31:E31"/>
    <mergeCell ref="B1:E1"/>
    <mergeCell ref="A6:E6"/>
    <mergeCell ref="B7:C7"/>
    <mergeCell ref="B9:C9"/>
    <mergeCell ref="E24:E26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Cálculo do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Benedito da Costa Veloso Filho</cp:lastModifiedBy>
  <cp:revision>10</cp:revision>
  <cp:lastPrinted>2023-10-03T12:53:50Z</cp:lastPrinted>
  <dcterms:created xsi:type="dcterms:W3CDTF">2023-10-03T14:07:50Z</dcterms:created>
  <dcterms:modified xsi:type="dcterms:W3CDTF">2024-07-25T17:52:02Z</dcterms:modified>
  <dc:language>pt-BR</dc:language>
</cp:coreProperties>
</file>