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Gojfs01\je-drive$\ASCONT\EDITAIS\2023\CE 03-2023 - obra de São Domingos\"/>
    </mc:Choice>
  </mc:AlternateContent>
  <xr:revisionPtr revIDLastSave="0" documentId="8_{D11AD2F2-025F-4DA3-8E8E-DC6720DAE7B5}" xr6:coauthVersionLast="47" xr6:coauthVersionMax="47" xr10:uidLastSave="{00000000-0000-0000-0000-000000000000}"/>
  <bookViews>
    <workbookView xWindow="-120" yWindow="-120" windowWidth="29040" windowHeight="15840" tabRatio="881" xr2:uid="{00000000-000D-0000-FFFF-FFFF00000000}"/>
  </bookViews>
  <sheets>
    <sheet name="Planilha orçamentária " sheetId="6" r:id="rId1"/>
    <sheet name="Cronograma Físico Financeiro" sheetId="12" r:id="rId2"/>
    <sheet name="COMPOSIÇÃO BDI" sheetId="3" r:id="rId3"/>
    <sheet name="Curva ABC de serviços" sheetId="14" r:id="rId4"/>
    <sheet name="Relatório de fontes dos preços" sheetId="15" r:id="rId5"/>
  </sheets>
  <externalReferences>
    <externalReference r:id="rId6"/>
  </externalReferences>
  <definedNames>
    <definedName name="_BD2" localSheetId="1">#REF!</definedName>
    <definedName name="_BD2">#REF!</definedName>
    <definedName name="_BD2___0" localSheetId="1">#REF!</definedName>
    <definedName name="_BD2___0">#REF!</definedName>
    <definedName name="_BD3">#REF!</definedName>
    <definedName name="_xlnm.Print_Area" localSheetId="2">'COMPOSIÇÃO BDI'!$A$3:$E$62</definedName>
    <definedName name="_xlnm.Print_Area" localSheetId="1">'Cronograma Físico Financeiro'!$A$3:$R$429</definedName>
    <definedName name="_xlnm.Print_Area" localSheetId="3">'Curva ABC de serviços'!$A$1:$E$386</definedName>
    <definedName name="_xlnm.Print_Area" localSheetId="0">'Planilha orçamentária '!$A$1:$Q$432</definedName>
    <definedName name="_xlnm.Print_Area" localSheetId="4">'Relatório de fontes dos preços'!$A$1:$D$430</definedName>
    <definedName name="BDI_MATERIAIS" localSheetId="1">'[1]01_SINTETICO'!#REF!</definedName>
    <definedName name="BDI_MATERIAIS">'[1]01_SINTETICO'!#REF!</definedName>
    <definedName name="BuiltIn_Print_Area" localSheetId="1">#REF!</definedName>
    <definedName name="BuiltIn_Print_Area">#REF!</definedName>
    <definedName name="BuiltIn_Print_Titles" localSheetId="1">#REF!</definedName>
    <definedName name="BuiltIn_Print_Titles">#REF!</definedName>
    <definedName name="DSFEW" localSheetId="1">#REF!</definedName>
    <definedName name="DSFEW">#REF!</definedName>
    <definedName name="Excel_BuiltIn_Print_Area_1_1">"$#REF!.$A$1:$N$537"</definedName>
    <definedName name="Excel_BuiltIn_Print_Area_4_1">"$#REF!.$B$2:$J$14"</definedName>
    <definedName name="Excel_BuiltIn_Print_Area_5">"$#REF!.$A$1:$N$529"</definedName>
    <definedName name="Excel_BuiltIn_Print_Area_6_1">"$#REF!.$A$1:$O$531"</definedName>
    <definedName name="Excel_BuiltIn_Print_Titles_2">#N/A</definedName>
    <definedName name="Excel_BuiltIn_Print_Titles_3">"$#REF!.$A$1:$IU$6"</definedName>
    <definedName name="Excel_BuiltIn_Print_Titles_5">"$#REF!.$A$11:$IU$12"</definedName>
    <definedName name="Excel_BuiltIn_Print_Titles_6">"$#REF!.$A$1:$IU$11"</definedName>
    <definedName name="Orç">"'file:///C:/Documents%20and%20Settings/042756881007/Desktop/Or%C3%A7amento%20Licita%C3%A7%C3%A3o%20Buriti%20Alegre%20com%20fontes%20e%20mem%C3%B3rias_V2.xls'#$ORÇAMENTO_Obsoleto.$A$1:$N$539"</definedName>
    <definedName name="OUTRO">#REF!</definedName>
    <definedName name="_xlnm.Print_Titles" localSheetId="1">'Cronograma Físico Financeiro'!$1:$13</definedName>
    <definedName name="_xlnm.Print_Titles" localSheetId="3">'Curva ABC de serviços'!$14:$15</definedName>
    <definedName name="_xlnm.Print_Titles" localSheetId="0">'Planilha orçamentária '!$14:$15</definedName>
    <definedName name="_xlnm.Print_Titles" localSheetId="4">'Relatório de fontes dos preços'!$14:$15</definedName>
  </definedNames>
  <calcPr calcId="191029"/>
</workbook>
</file>

<file path=xl/calcChain.xml><?xml version="1.0" encoding="utf-8"?>
<calcChain xmlns="http://schemas.openxmlformats.org/spreadsheetml/2006/main">
  <c r="T388" i="12" l="1"/>
  <c r="T389" i="12"/>
  <c r="T390" i="12"/>
  <c r="T391" i="12"/>
  <c r="T392" i="12"/>
  <c r="T393" i="12"/>
  <c r="T394" i="12"/>
  <c r="T395" i="12"/>
  <c r="T396" i="12"/>
  <c r="T397" i="12"/>
  <c r="T398" i="12"/>
  <c r="T399" i="12"/>
  <c r="T400" i="12"/>
  <c r="T401" i="12"/>
  <c r="T402" i="12"/>
  <c r="T403" i="12"/>
  <c r="T404" i="12"/>
  <c r="T405" i="12"/>
  <c r="T406" i="12"/>
  <c r="T407" i="12"/>
  <c r="T408" i="12"/>
  <c r="T409" i="12"/>
  <c r="T410" i="12"/>
  <c r="T411" i="12"/>
  <c r="T412" i="12"/>
  <c r="T413" i="12"/>
  <c r="T414" i="12"/>
  <c r="T415" i="12"/>
  <c r="T416" i="12"/>
  <c r="T417" i="12"/>
  <c r="T418" i="12"/>
  <c r="T419" i="12"/>
  <c r="T420" i="12"/>
  <c r="T421" i="12"/>
  <c r="H92" i="6"/>
  <c r="J92" i="6"/>
  <c r="P92" i="6" s="1"/>
  <c r="K92" i="6"/>
  <c r="L92" i="6" s="1"/>
  <c r="N92" i="6" l="1"/>
  <c r="Q92" i="6"/>
  <c r="C90" i="12" l="1"/>
  <c r="L90" i="12" s="1"/>
  <c r="C135" i="14"/>
  <c r="T22" i="12"/>
  <c r="K24" i="6"/>
  <c r="J24" i="6"/>
  <c r="P24" i="6" s="1"/>
  <c r="H24" i="6"/>
  <c r="L24" i="6" l="1"/>
  <c r="Q24" i="6" s="1"/>
  <c r="C19" i="14" l="1"/>
  <c r="C22" i="12"/>
  <c r="N24" i="6"/>
  <c r="O22" i="12" l="1"/>
  <c r="L22" i="12"/>
  <c r="I22" i="12"/>
  <c r="F22" i="12"/>
  <c r="K102" i="6"/>
  <c r="J102" i="6"/>
  <c r="P102" i="6" s="1"/>
  <c r="H102" i="6"/>
  <c r="S22" i="12" l="1"/>
  <c r="L102" i="6"/>
  <c r="Q102" i="6" l="1"/>
  <c r="N102" i="6"/>
  <c r="C100" i="12" l="1"/>
  <c r="F100" i="12" s="1"/>
  <c r="C298" i="14"/>
  <c r="O100" i="12" l="1"/>
  <c r="L100" i="12"/>
  <c r="R100" i="12"/>
  <c r="I100" i="12"/>
  <c r="K423" i="6"/>
  <c r="J423" i="6"/>
  <c r="P423" i="6" s="1"/>
  <c r="H423" i="6"/>
  <c r="K422" i="6"/>
  <c r="J422" i="6"/>
  <c r="P422" i="6" s="1"/>
  <c r="H422" i="6"/>
  <c r="K421" i="6"/>
  <c r="J421" i="6"/>
  <c r="H421" i="6"/>
  <c r="K420" i="6"/>
  <c r="J420" i="6"/>
  <c r="P420" i="6" s="1"/>
  <c r="H420" i="6"/>
  <c r="K419" i="6"/>
  <c r="J419" i="6"/>
  <c r="P419" i="6" s="1"/>
  <c r="H419" i="6"/>
  <c r="K418" i="6"/>
  <c r="J418" i="6"/>
  <c r="P418" i="6" s="1"/>
  <c r="H418" i="6"/>
  <c r="K417" i="6"/>
  <c r="J417" i="6"/>
  <c r="P417" i="6" s="1"/>
  <c r="H417" i="6"/>
  <c r="K416" i="6"/>
  <c r="J416" i="6"/>
  <c r="P416" i="6" s="1"/>
  <c r="H416" i="6"/>
  <c r="K415" i="6"/>
  <c r="J415" i="6"/>
  <c r="P415" i="6" s="1"/>
  <c r="H415" i="6"/>
  <c r="K414" i="6"/>
  <c r="J414" i="6"/>
  <c r="P414" i="6" s="1"/>
  <c r="H414" i="6"/>
  <c r="K413" i="6"/>
  <c r="J413" i="6"/>
  <c r="P413" i="6" s="1"/>
  <c r="H413" i="6"/>
  <c r="K412" i="6"/>
  <c r="J412" i="6"/>
  <c r="P412" i="6" s="1"/>
  <c r="H412" i="6"/>
  <c r="K411" i="6"/>
  <c r="J411" i="6"/>
  <c r="P411" i="6" s="1"/>
  <c r="H411" i="6"/>
  <c r="K410" i="6"/>
  <c r="J410" i="6"/>
  <c r="P410" i="6" s="1"/>
  <c r="H410" i="6"/>
  <c r="K409" i="6"/>
  <c r="J409" i="6"/>
  <c r="P409" i="6" s="1"/>
  <c r="H409" i="6"/>
  <c r="K408" i="6"/>
  <c r="J408" i="6"/>
  <c r="P408" i="6" s="1"/>
  <c r="H408" i="6"/>
  <c r="K407" i="6"/>
  <c r="J407" i="6"/>
  <c r="P407" i="6" s="1"/>
  <c r="H407" i="6"/>
  <c r="K406" i="6"/>
  <c r="J406" i="6"/>
  <c r="P406" i="6" s="1"/>
  <c r="H406" i="6"/>
  <c r="K405" i="6"/>
  <c r="J405" i="6"/>
  <c r="P405" i="6" s="1"/>
  <c r="H405" i="6"/>
  <c r="K404" i="6"/>
  <c r="J404" i="6"/>
  <c r="P404" i="6" s="1"/>
  <c r="H404" i="6"/>
  <c r="K403" i="6"/>
  <c r="J403" i="6"/>
  <c r="P403" i="6" s="1"/>
  <c r="H403" i="6"/>
  <c r="K402" i="6"/>
  <c r="J402" i="6"/>
  <c r="P402" i="6" s="1"/>
  <c r="H402" i="6"/>
  <c r="K401" i="6"/>
  <c r="J401" i="6"/>
  <c r="P401" i="6" s="1"/>
  <c r="H401" i="6"/>
  <c r="K400" i="6"/>
  <c r="J400" i="6"/>
  <c r="P400" i="6" s="1"/>
  <c r="H400" i="6"/>
  <c r="K399" i="6"/>
  <c r="J399" i="6"/>
  <c r="P399" i="6" s="1"/>
  <c r="H399" i="6"/>
  <c r="K398" i="6"/>
  <c r="J398" i="6"/>
  <c r="P398" i="6" s="1"/>
  <c r="H398" i="6"/>
  <c r="K397" i="6"/>
  <c r="J397" i="6"/>
  <c r="H397" i="6"/>
  <c r="K396" i="6"/>
  <c r="J396" i="6"/>
  <c r="P396" i="6" s="1"/>
  <c r="H396" i="6"/>
  <c r="K395" i="6"/>
  <c r="J395" i="6"/>
  <c r="P395" i="6" s="1"/>
  <c r="H395" i="6"/>
  <c r="K394" i="6"/>
  <c r="J394" i="6"/>
  <c r="P394" i="6" s="1"/>
  <c r="H394" i="6"/>
  <c r="K393" i="6"/>
  <c r="J393" i="6"/>
  <c r="P393" i="6" s="1"/>
  <c r="H393" i="6"/>
  <c r="K392" i="6"/>
  <c r="J392" i="6"/>
  <c r="P392" i="6" s="1"/>
  <c r="H392" i="6"/>
  <c r="K391" i="6"/>
  <c r="J391" i="6"/>
  <c r="P391" i="6" s="1"/>
  <c r="H391" i="6"/>
  <c r="K390" i="6"/>
  <c r="J390" i="6"/>
  <c r="P390" i="6" s="1"/>
  <c r="H390" i="6"/>
  <c r="K388" i="6"/>
  <c r="J388" i="6"/>
  <c r="P388" i="6" s="1"/>
  <c r="H388" i="6"/>
  <c r="K387" i="6"/>
  <c r="L387" i="6" s="1"/>
  <c r="J387" i="6"/>
  <c r="P387" i="6" s="1"/>
  <c r="H387" i="6"/>
  <c r="K386" i="6"/>
  <c r="J386" i="6"/>
  <c r="P386" i="6" s="1"/>
  <c r="H386" i="6"/>
  <c r="K385" i="6"/>
  <c r="J385" i="6"/>
  <c r="P385" i="6" s="1"/>
  <c r="H385" i="6"/>
  <c r="K384" i="6"/>
  <c r="J384" i="6"/>
  <c r="P384" i="6" s="1"/>
  <c r="H384" i="6"/>
  <c r="K383" i="6"/>
  <c r="J383" i="6"/>
  <c r="P383" i="6" s="1"/>
  <c r="H383" i="6"/>
  <c r="K382" i="6"/>
  <c r="J382" i="6"/>
  <c r="P382" i="6" s="1"/>
  <c r="H382" i="6"/>
  <c r="K381" i="6"/>
  <c r="J381" i="6"/>
  <c r="P381" i="6" s="1"/>
  <c r="H381" i="6"/>
  <c r="K380" i="6"/>
  <c r="J380" i="6"/>
  <c r="P380" i="6" s="1"/>
  <c r="H380" i="6"/>
  <c r="K379" i="6"/>
  <c r="L379" i="6" s="1"/>
  <c r="J379" i="6"/>
  <c r="P379" i="6" s="1"/>
  <c r="H379" i="6"/>
  <c r="K377" i="6"/>
  <c r="J377" i="6"/>
  <c r="P377" i="6" s="1"/>
  <c r="H377" i="6"/>
  <c r="K376" i="6"/>
  <c r="J376" i="6"/>
  <c r="P376" i="6" s="1"/>
  <c r="H376" i="6"/>
  <c r="K375" i="6"/>
  <c r="J375" i="6"/>
  <c r="P375" i="6" s="1"/>
  <c r="H375" i="6"/>
  <c r="K374" i="6"/>
  <c r="J374" i="6"/>
  <c r="P374" i="6" s="1"/>
  <c r="H374" i="6"/>
  <c r="K373" i="6"/>
  <c r="J373" i="6"/>
  <c r="P373" i="6" s="1"/>
  <c r="H373" i="6"/>
  <c r="K372" i="6"/>
  <c r="J372" i="6"/>
  <c r="P372" i="6" s="1"/>
  <c r="H372" i="6"/>
  <c r="K371" i="6"/>
  <c r="J371" i="6"/>
  <c r="P371" i="6" s="1"/>
  <c r="H371" i="6"/>
  <c r="K370" i="6"/>
  <c r="J370" i="6"/>
  <c r="P370" i="6" s="1"/>
  <c r="H370" i="6"/>
  <c r="K369" i="6"/>
  <c r="J369" i="6"/>
  <c r="P369" i="6" s="1"/>
  <c r="H369" i="6"/>
  <c r="K367" i="6"/>
  <c r="J367" i="6"/>
  <c r="P367" i="6" s="1"/>
  <c r="H367" i="6"/>
  <c r="K366" i="6"/>
  <c r="J366" i="6"/>
  <c r="P366" i="6" s="1"/>
  <c r="H366" i="6"/>
  <c r="K365" i="6"/>
  <c r="J365" i="6"/>
  <c r="H365" i="6"/>
  <c r="K364" i="6"/>
  <c r="J364" i="6"/>
  <c r="P364" i="6" s="1"/>
  <c r="H364" i="6"/>
  <c r="K362" i="6"/>
  <c r="L362" i="6" s="1"/>
  <c r="J362" i="6"/>
  <c r="P362" i="6" s="1"/>
  <c r="H362" i="6"/>
  <c r="K361" i="6"/>
  <c r="J361" i="6"/>
  <c r="P361" i="6" s="1"/>
  <c r="H361" i="6"/>
  <c r="K360" i="6"/>
  <c r="J360" i="6"/>
  <c r="P360" i="6" s="1"/>
  <c r="H360" i="6"/>
  <c r="K359" i="6"/>
  <c r="J359" i="6"/>
  <c r="P359" i="6" s="1"/>
  <c r="H359" i="6"/>
  <c r="K357" i="6"/>
  <c r="J357" i="6"/>
  <c r="P357" i="6" s="1"/>
  <c r="H357" i="6"/>
  <c r="K356" i="6"/>
  <c r="J356" i="6"/>
  <c r="P356" i="6" s="1"/>
  <c r="H356" i="6"/>
  <c r="K355" i="6"/>
  <c r="J355" i="6"/>
  <c r="P355" i="6" s="1"/>
  <c r="H355" i="6"/>
  <c r="K353" i="6"/>
  <c r="J353" i="6"/>
  <c r="P353" i="6" s="1"/>
  <c r="H353" i="6"/>
  <c r="K352" i="6"/>
  <c r="J352" i="6"/>
  <c r="P352" i="6" s="1"/>
  <c r="H352" i="6"/>
  <c r="K351" i="6"/>
  <c r="J351" i="6"/>
  <c r="P351" i="6" s="1"/>
  <c r="H351" i="6"/>
  <c r="K350" i="6"/>
  <c r="J350" i="6"/>
  <c r="P350" i="6" s="1"/>
  <c r="H350" i="6"/>
  <c r="K349" i="6"/>
  <c r="J349" i="6"/>
  <c r="P349" i="6" s="1"/>
  <c r="H349" i="6"/>
  <c r="K348" i="6"/>
  <c r="J348" i="6"/>
  <c r="P348" i="6" s="1"/>
  <c r="H348" i="6"/>
  <c r="K347" i="6"/>
  <c r="J347" i="6"/>
  <c r="P347" i="6" s="1"/>
  <c r="H347" i="6"/>
  <c r="K346" i="6"/>
  <c r="J346" i="6"/>
  <c r="P346" i="6" s="1"/>
  <c r="H346" i="6"/>
  <c r="K345" i="6"/>
  <c r="J345" i="6"/>
  <c r="P345" i="6" s="1"/>
  <c r="H345" i="6"/>
  <c r="K344" i="6"/>
  <c r="J344" i="6"/>
  <c r="P344" i="6" s="1"/>
  <c r="H344" i="6"/>
  <c r="K343" i="6"/>
  <c r="J343" i="6"/>
  <c r="P343" i="6" s="1"/>
  <c r="H343" i="6"/>
  <c r="K342" i="6"/>
  <c r="J342" i="6"/>
  <c r="P342" i="6" s="1"/>
  <c r="H342" i="6"/>
  <c r="K341" i="6"/>
  <c r="J341" i="6"/>
  <c r="H341" i="6"/>
  <c r="K339" i="6"/>
  <c r="J339" i="6"/>
  <c r="P339" i="6" s="1"/>
  <c r="H339" i="6"/>
  <c r="K338" i="6"/>
  <c r="J338" i="6"/>
  <c r="P338" i="6" s="1"/>
  <c r="H338" i="6"/>
  <c r="K337" i="6"/>
  <c r="J337" i="6"/>
  <c r="P337" i="6" s="1"/>
  <c r="H337" i="6"/>
  <c r="K336" i="6"/>
  <c r="J336" i="6"/>
  <c r="P336" i="6" s="1"/>
  <c r="H336" i="6"/>
  <c r="K335" i="6"/>
  <c r="J335" i="6"/>
  <c r="P335" i="6" s="1"/>
  <c r="H335" i="6"/>
  <c r="K334" i="6"/>
  <c r="J334" i="6"/>
  <c r="P334" i="6" s="1"/>
  <c r="H334" i="6"/>
  <c r="K333" i="6"/>
  <c r="J333" i="6"/>
  <c r="P333" i="6" s="1"/>
  <c r="H333" i="6"/>
  <c r="K332" i="6"/>
  <c r="J332" i="6"/>
  <c r="P332" i="6" s="1"/>
  <c r="H332" i="6"/>
  <c r="K331" i="6"/>
  <c r="J331" i="6"/>
  <c r="P331" i="6" s="1"/>
  <c r="H331" i="6"/>
  <c r="K329" i="6"/>
  <c r="J329" i="6"/>
  <c r="P329" i="6" s="1"/>
  <c r="H329" i="6"/>
  <c r="K328" i="6"/>
  <c r="J328" i="6"/>
  <c r="P328" i="6" s="1"/>
  <c r="H328" i="6"/>
  <c r="K327" i="6"/>
  <c r="J327" i="6"/>
  <c r="P327" i="6" s="1"/>
  <c r="H327" i="6"/>
  <c r="K326" i="6"/>
  <c r="J326" i="6"/>
  <c r="P326" i="6" s="1"/>
  <c r="H326" i="6"/>
  <c r="K325" i="6"/>
  <c r="J325" i="6"/>
  <c r="P325" i="6" s="1"/>
  <c r="H325" i="6"/>
  <c r="K322" i="6"/>
  <c r="J322" i="6"/>
  <c r="P322" i="6" s="1"/>
  <c r="H322" i="6"/>
  <c r="K321" i="6"/>
  <c r="J321" i="6"/>
  <c r="P321" i="6" s="1"/>
  <c r="H321" i="6"/>
  <c r="K320" i="6"/>
  <c r="J320" i="6"/>
  <c r="H320" i="6"/>
  <c r="K319" i="6"/>
  <c r="J319" i="6"/>
  <c r="P319" i="6" s="1"/>
  <c r="H319" i="6"/>
  <c r="K317" i="6"/>
  <c r="L317" i="6" s="1"/>
  <c r="J317" i="6"/>
  <c r="P317" i="6" s="1"/>
  <c r="H317" i="6"/>
  <c r="K316" i="6"/>
  <c r="J316" i="6"/>
  <c r="P316" i="6" s="1"/>
  <c r="H316" i="6"/>
  <c r="K315" i="6"/>
  <c r="L315" i="6" s="1"/>
  <c r="N315" i="6" s="1"/>
  <c r="J315" i="6"/>
  <c r="P315" i="6" s="1"/>
  <c r="H315" i="6"/>
  <c r="K314" i="6"/>
  <c r="J314" i="6"/>
  <c r="P314" i="6" s="1"/>
  <c r="H314" i="6"/>
  <c r="K313" i="6"/>
  <c r="J313" i="6"/>
  <c r="P313" i="6" s="1"/>
  <c r="H313" i="6"/>
  <c r="K312" i="6"/>
  <c r="J312" i="6"/>
  <c r="P312" i="6" s="1"/>
  <c r="H312" i="6"/>
  <c r="K311" i="6"/>
  <c r="J311" i="6"/>
  <c r="P311" i="6" s="1"/>
  <c r="H311" i="6"/>
  <c r="K310" i="6"/>
  <c r="J310" i="6"/>
  <c r="P310" i="6" s="1"/>
  <c r="H310" i="6"/>
  <c r="K309" i="6"/>
  <c r="J309" i="6"/>
  <c r="P309" i="6" s="1"/>
  <c r="H309" i="6"/>
  <c r="K308" i="6"/>
  <c r="J308" i="6"/>
  <c r="P308" i="6" s="1"/>
  <c r="H308" i="6"/>
  <c r="K306" i="6"/>
  <c r="J306" i="6"/>
  <c r="P306" i="6" s="1"/>
  <c r="H306" i="6"/>
  <c r="K305" i="6"/>
  <c r="J305" i="6"/>
  <c r="P305" i="6" s="1"/>
  <c r="H305" i="6"/>
  <c r="K304" i="6"/>
  <c r="J304" i="6"/>
  <c r="P304" i="6" s="1"/>
  <c r="H304" i="6"/>
  <c r="K302" i="6"/>
  <c r="J302" i="6"/>
  <c r="P302" i="6" s="1"/>
  <c r="H302" i="6"/>
  <c r="K301" i="6"/>
  <c r="J301" i="6"/>
  <c r="P301" i="6" s="1"/>
  <c r="H301" i="6"/>
  <c r="K299" i="6"/>
  <c r="J299" i="6"/>
  <c r="P299" i="6" s="1"/>
  <c r="H299" i="6"/>
  <c r="K298" i="6"/>
  <c r="J298" i="6"/>
  <c r="P298" i="6" s="1"/>
  <c r="H298" i="6"/>
  <c r="K297" i="6"/>
  <c r="J297" i="6"/>
  <c r="P297" i="6" s="1"/>
  <c r="H297" i="6"/>
  <c r="K296" i="6"/>
  <c r="J296" i="6"/>
  <c r="P296" i="6" s="1"/>
  <c r="H296" i="6"/>
  <c r="K295" i="6"/>
  <c r="J295" i="6"/>
  <c r="P295" i="6" s="1"/>
  <c r="H295" i="6"/>
  <c r="K294" i="6"/>
  <c r="L294" i="6" s="1"/>
  <c r="J294" i="6"/>
  <c r="P294" i="6" s="1"/>
  <c r="H294" i="6"/>
  <c r="K292" i="6"/>
  <c r="L292" i="6" s="1"/>
  <c r="J292" i="6"/>
  <c r="P292" i="6" s="1"/>
  <c r="H292" i="6"/>
  <c r="K291" i="6"/>
  <c r="J291" i="6"/>
  <c r="P291" i="6" s="1"/>
  <c r="H291" i="6"/>
  <c r="K289" i="6"/>
  <c r="J289" i="6"/>
  <c r="P289" i="6" s="1"/>
  <c r="H289" i="6"/>
  <c r="K286" i="6"/>
  <c r="J286" i="6"/>
  <c r="P286" i="6" s="1"/>
  <c r="H286" i="6"/>
  <c r="K285" i="6"/>
  <c r="J285" i="6"/>
  <c r="P285" i="6" s="1"/>
  <c r="H285" i="6"/>
  <c r="K284" i="6"/>
  <c r="J284" i="6"/>
  <c r="P284" i="6" s="1"/>
  <c r="H284" i="6"/>
  <c r="K283" i="6"/>
  <c r="J283" i="6"/>
  <c r="P283" i="6" s="1"/>
  <c r="H283" i="6"/>
  <c r="K282" i="6"/>
  <c r="J282" i="6"/>
  <c r="H282" i="6"/>
  <c r="K280" i="6"/>
  <c r="J280" i="6"/>
  <c r="P280" i="6" s="1"/>
  <c r="H280" i="6"/>
  <c r="K278" i="6"/>
  <c r="L278" i="6" s="1"/>
  <c r="J278" i="6"/>
  <c r="P278" i="6" s="1"/>
  <c r="H278" i="6"/>
  <c r="K277" i="6"/>
  <c r="J277" i="6"/>
  <c r="P277" i="6" s="1"/>
  <c r="H277" i="6"/>
  <c r="K276" i="6"/>
  <c r="J276" i="6"/>
  <c r="P276" i="6" s="1"/>
  <c r="H276" i="6"/>
  <c r="K274" i="6"/>
  <c r="J274" i="6"/>
  <c r="P274" i="6" s="1"/>
  <c r="H274" i="6"/>
  <c r="K273" i="6"/>
  <c r="J273" i="6"/>
  <c r="P273" i="6" s="1"/>
  <c r="H273" i="6"/>
  <c r="K272" i="6"/>
  <c r="J272" i="6"/>
  <c r="P272" i="6" s="1"/>
  <c r="H272" i="6"/>
  <c r="K271" i="6"/>
  <c r="J271" i="6"/>
  <c r="P271" i="6" s="1"/>
  <c r="H271" i="6"/>
  <c r="K270" i="6"/>
  <c r="L270" i="6" s="1"/>
  <c r="Q270" i="6" s="1"/>
  <c r="J270" i="6"/>
  <c r="P270" i="6" s="1"/>
  <c r="H270" i="6"/>
  <c r="K268" i="6"/>
  <c r="J268" i="6"/>
  <c r="P268" i="6" s="1"/>
  <c r="H268" i="6"/>
  <c r="K267" i="6"/>
  <c r="J267" i="6"/>
  <c r="P267" i="6" s="1"/>
  <c r="H267" i="6"/>
  <c r="K266" i="6"/>
  <c r="J266" i="6"/>
  <c r="H266" i="6"/>
  <c r="K265" i="6"/>
  <c r="J265" i="6"/>
  <c r="P265" i="6" s="1"/>
  <c r="H265" i="6"/>
  <c r="K264" i="6"/>
  <c r="J264" i="6"/>
  <c r="P264" i="6" s="1"/>
  <c r="H264" i="6"/>
  <c r="K262" i="6"/>
  <c r="J262" i="6"/>
  <c r="P262" i="6" s="1"/>
  <c r="H262" i="6"/>
  <c r="K261" i="6"/>
  <c r="J261" i="6"/>
  <c r="P261" i="6" s="1"/>
  <c r="H261" i="6"/>
  <c r="K260" i="6"/>
  <c r="J260" i="6"/>
  <c r="P260" i="6" s="1"/>
  <c r="H260" i="6"/>
  <c r="K259" i="6"/>
  <c r="J259" i="6"/>
  <c r="P259" i="6" s="1"/>
  <c r="H259" i="6"/>
  <c r="K258" i="6"/>
  <c r="J258" i="6"/>
  <c r="H258" i="6"/>
  <c r="K257" i="6"/>
  <c r="J257" i="6"/>
  <c r="P257" i="6" s="1"/>
  <c r="H257" i="6"/>
  <c r="K256" i="6"/>
  <c r="J256" i="6"/>
  <c r="P256" i="6" s="1"/>
  <c r="H256" i="6"/>
  <c r="K255" i="6"/>
  <c r="J255" i="6"/>
  <c r="P255" i="6" s="1"/>
  <c r="H255" i="6"/>
  <c r="K254" i="6"/>
  <c r="J254" i="6"/>
  <c r="P254" i="6" s="1"/>
  <c r="H254" i="6"/>
  <c r="K253" i="6"/>
  <c r="J253" i="6"/>
  <c r="P253" i="6" s="1"/>
  <c r="H253" i="6"/>
  <c r="P252" i="6"/>
  <c r="K252" i="6"/>
  <c r="J252" i="6"/>
  <c r="H252" i="6"/>
  <c r="K250" i="6"/>
  <c r="J250" i="6"/>
  <c r="P250" i="6" s="1"/>
  <c r="H250" i="6"/>
  <c r="K249" i="6"/>
  <c r="J249" i="6"/>
  <c r="P249" i="6" s="1"/>
  <c r="H249" i="6"/>
  <c r="K248" i="6"/>
  <c r="J248" i="6"/>
  <c r="P248" i="6" s="1"/>
  <c r="H248" i="6"/>
  <c r="K247" i="6"/>
  <c r="J247" i="6"/>
  <c r="P247" i="6" s="1"/>
  <c r="H247" i="6"/>
  <c r="K246" i="6"/>
  <c r="J246" i="6"/>
  <c r="P246" i="6" s="1"/>
  <c r="H246" i="6"/>
  <c r="K243" i="6"/>
  <c r="L243" i="6" s="1"/>
  <c r="J243" i="6"/>
  <c r="P243" i="6" s="1"/>
  <c r="H243" i="6"/>
  <c r="K242" i="6"/>
  <c r="J242" i="6"/>
  <c r="P242" i="6" s="1"/>
  <c r="H242" i="6"/>
  <c r="K241" i="6"/>
  <c r="J241" i="6"/>
  <c r="P241" i="6" s="1"/>
  <c r="H241" i="6"/>
  <c r="K240" i="6"/>
  <c r="J240" i="6"/>
  <c r="P240" i="6" s="1"/>
  <c r="H240" i="6"/>
  <c r="K239" i="6"/>
  <c r="J239" i="6"/>
  <c r="P239" i="6" s="1"/>
  <c r="H239" i="6"/>
  <c r="K238" i="6"/>
  <c r="J238" i="6"/>
  <c r="P238" i="6" s="1"/>
  <c r="H238" i="6"/>
  <c r="K237" i="6"/>
  <c r="L237" i="6" s="1"/>
  <c r="Q237" i="6" s="1"/>
  <c r="J237" i="6"/>
  <c r="P237" i="6" s="1"/>
  <c r="H237" i="6"/>
  <c r="K236" i="6"/>
  <c r="J236" i="6"/>
  <c r="P236" i="6" s="1"/>
  <c r="H236" i="6"/>
  <c r="K235" i="6"/>
  <c r="J235" i="6"/>
  <c r="P235" i="6" s="1"/>
  <c r="H235" i="6"/>
  <c r="K234" i="6"/>
  <c r="J234" i="6"/>
  <c r="P234" i="6" s="1"/>
  <c r="H234" i="6"/>
  <c r="K233" i="6"/>
  <c r="J233" i="6"/>
  <c r="P233" i="6" s="1"/>
  <c r="H233" i="6"/>
  <c r="K232" i="6"/>
  <c r="J232" i="6"/>
  <c r="P232" i="6" s="1"/>
  <c r="H232" i="6"/>
  <c r="K231" i="6"/>
  <c r="J231" i="6"/>
  <c r="P231" i="6" s="1"/>
  <c r="H231" i="6"/>
  <c r="K230" i="6"/>
  <c r="J230" i="6"/>
  <c r="P230" i="6" s="1"/>
  <c r="H230" i="6"/>
  <c r="K229" i="6"/>
  <c r="J229" i="6"/>
  <c r="P229" i="6" s="1"/>
  <c r="H229" i="6"/>
  <c r="K228" i="6"/>
  <c r="J228" i="6"/>
  <c r="P228" i="6" s="1"/>
  <c r="H228" i="6"/>
  <c r="K227" i="6"/>
  <c r="J227" i="6"/>
  <c r="P227" i="6" s="1"/>
  <c r="H227" i="6"/>
  <c r="K226" i="6"/>
  <c r="J226" i="6"/>
  <c r="P226" i="6" s="1"/>
  <c r="H226" i="6"/>
  <c r="K225" i="6"/>
  <c r="J225" i="6"/>
  <c r="P225" i="6" s="1"/>
  <c r="H225" i="6"/>
  <c r="K224" i="6"/>
  <c r="J224" i="6"/>
  <c r="P224" i="6" s="1"/>
  <c r="H224" i="6"/>
  <c r="K222" i="6"/>
  <c r="J222" i="6"/>
  <c r="P222" i="6" s="1"/>
  <c r="H222" i="6"/>
  <c r="K221" i="6"/>
  <c r="J221" i="6"/>
  <c r="P221" i="6" s="1"/>
  <c r="H221" i="6"/>
  <c r="K220" i="6"/>
  <c r="J220" i="6"/>
  <c r="P220" i="6" s="1"/>
  <c r="H220" i="6"/>
  <c r="K219" i="6"/>
  <c r="J219" i="6"/>
  <c r="P219" i="6" s="1"/>
  <c r="H219" i="6"/>
  <c r="K218" i="6"/>
  <c r="J218" i="6"/>
  <c r="P218" i="6" s="1"/>
  <c r="H218" i="6"/>
  <c r="K217" i="6"/>
  <c r="J217" i="6"/>
  <c r="P217" i="6" s="1"/>
  <c r="H217" i="6"/>
  <c r="K216" i="6"/>
  <c r="J216" i="6"/>
  <c r="H216" i="6"/>
  <c r="K215" i="6"/>
  <c r="J215" i="6"/>
  <c r="P215" i="6" s="1"/>
  <c r="H215" i="6"/>
  <c r="K214" i="6"/>
  <c r="J214" i="6"/>
  <c r="P214" i="6" s="1"/>
  <c r="H214" i="6"/>
  <c r="K213" i="6"/>
  <c r="J213" i="6"/>
  <c r="P213" i="6" s="1"/>
  <c r="H213" i="6"/>
  <c r="K212" i="6"/>
  <c r="J212" i="6"/>
  <c r="P212" i="6" s="1"/>
  <c r="H212" i="6"/>
  <c r="K211" i="6"/>
  <c r="J211" i="6"/>
  <c r="P211" i="6" s="1"/>
  <c r="H211" i="6"/>
  <c r="K210" i="6"/>
  <c r="J210" i="6"/>
  <c r="P210" i="6" s="1"/>
  <c r="H210" i="6"/>
  <c r="K209" i="6"/>
  <c r="J209" i="6"/>
  <c r="P209" i="6" s="1"/>
  <c r="H209" i="6"/>
  <c r="K208" i="6"/>
  <c r="J208" i="6"/>
  <c r="P208" i="6" s="1"/>
  <c r="H208" i="6"/>
  <c r="K206" i="6"/>
  <c r="J206" i="6"/>
  <c r="P206" i="6" s="1"/>
  <c r="H206" i="6"/>
  <c r="K205" i="6"/>
  <c r="J205" i="6"/>
  <c r="P205" i="6" s="1"/>
  <c r="H205" i="6"/>
  <c r="K204" i="6"/>
  <c r="J204" i="6"/>
  <c r="L204" i="6" s="1"/>
  <c r="H204" i="6"/>
  <c r="K203" i="6"/>
  <c r="L203" i="6" s="1"/>
  <c r="Q203" i="6" s="1"/>
  <c r="J203" i="6"/>
  <c r="P203" i="6" s="1"/>
  <c r="H203" i="6"/>
  <c r="K202" i="6"/>
  <c r="J202" i="6"/>
  <c r="P202" i="6" s="1"/>
  <c r="H202" i="6"/>
  <c r="K201" i="6"/>
  <c r="J201" i="6"/>
  <c r="P201" i="6" s="1"/>
  <c r="H201" i="6"/>
  <c r="K200" i="6"/>
  <c r="J200" i="6"/>
  <c r="P200" i="6" s="1"/>
  <c r="H200" i="6"/>
  <c r="K199" i="6"/>
  <c r="J199" i="6"/>
  <c r="P199" i="6" s="1"/>
  <c r="H199" i="6"/>
  <c r="K198" i="6"/>
  <c r="J198" i="6"/>
  <c r="P198" i="6" s="1"/>
  <c r="H198" i="6"/>
  <c r="K197" i="6"/>
  <c r="J197" i="6"/>
  <c r="P197" i="6" s="1"/>
  <c r="H197" i="6"/>
  <c r="K196" i="6"/>
  <c r="J196" i="6"/>
  <c r="H196" i="6"/>
  <c r="K195" i="6"/>
  <c r="J195" i="6"/>
  <c r="P195" i="6" s="1"/>
  <c r="H195" i="6"/>
  <c r="K194" i="6"/>
  <c r="J194" i="6"/>
  <c r="P194" i="6" s="1"/>
  <c r="H194" i="6"/>
  <c r="K193" i="6"/>
  <c r="J193" i="6"/>
  <c r="P193" i="6" s="1"/>
  <c r="H193" i="6"/>
  <c r="K192" i="6"/>
  <c r="J192" i="6"/>
  <c r="P192" i="6" s="1"/>
  <c r="H192" i="6"/>
  <c r="K191" i="6"/>
  <c r="J191" i="6"/>
  <c r="P191" i="6" s="1"/>
  <c r="H191" i="6"/>
  <c r="K190" i="6"/>
  <c r="J190" i="6"/>
  <c r="P190" i="6" s="1"/>
  <c r="H190" i="6"/>
  <c r="K189" i="6"/>
  <c r="J189" i="6"/>
  <c r="P189" i="6" s="1"/>
  <c r="H189" i="6"/>
  <c r="K188" i="6"/>
  <c r="J188" i="6"/>
  <c r="H188" i="6"/>
  <c r="K187" i="6"/>
  <c r="J187" i="6"/>
  <c r="P187" i="6" s="1"/>
  <c r="H187" i="6"/>
  <c r="K186" i="6"/>
  <c r="L186" i="6" s="1"/>
  <c r="Q186" i="6" s="1"/>
  <c r="J186" i="6"/>
  <c r="P186" i="6" s="1"/>
  <c r="H186" i="6"/>
  <c r="K185" i="6"/>
  <c r="J185" i="6"/>
  <c r="P185" i="6" s="1"/>
  <c r="H185" i="6"/>
  <c r="K184" i="6"/>
  <c r="J184" i="6"/>
  <c r="P184" i="6" s="1"/>
  <c r="H184" i="6"/>
  <c r="K183" i="6"/>
  <c r="J183" i="6"/>
  <c r="P183" i="6" s="1"/>
  <c r="H183" i="6"/>
  <c r="K182" i="6"/>
  <c r="J182" i="6"/>
  <c r="P182" i="6" s="1"/>
  <c r="H182" i="6"/>
  <c r="K181" i="6"/>
  <c r="J181" i="6"/>
  <c r="P181" i="6" s="1"/>
  <c r="H181" i="6"/>
  <c r="K180" i="6"/>
  <c r="J180" i="6"/>
  <c r="P180" i="6" s="1"/>
  <c r="H180" i="6"/>
  <c r="K179" i="6"/>
  <c r="J179" i="6"/>
  <c r="P179" i="6" s="1"/>
  <c r="H179" i="6"/>
  <c r="K177" i="6"/>
  <c r="J177" i="6"/>
  <c r="P177" i="6" s="1"/>
  <c r="H177" i="6"/>
  <c r="K176" i="6"/>
  <c r="J176" i="6"/>
  <c r="P176" i="6" s="1"/>
  <c r="H176" i="6"/>
  <c r="K175" i="6"/>
  <c r="J175" i="6"/>
  <c r="P175" i="6" s="1"/>
  <c r="H175" i="6"/>
  <c r="K174" i="6"/>
  <c r="L174" i="6" s="1"/>
  <c r="Q174" i="6" s="1"/>
  <c r="J174" i="6"/>
  <c r="P174" i="6" s="1"/>
  <c r="H174" i="6"/>
  <c r="K173" i="6"/>
  <c r="J173" i="6"/>
  <c r="P173" i="6" s="1"/>
  <c r="H173" i="6"/>
  <c r="K172" i="6"/>
  <c r="J172" i="6"/>
  <c r="P172" i="6" s="1"/>
  <c r="H172" i="6"/>
  <c r="K171" i="6"/>
  <c r="J171" i="6"/>
  <c r="P171" i="6" s="1"/>
  <c r="H171" i="6"/>
  <c r="K170" i="6"/>
  <c r="J170" i="6"/>
  <c r="H170" i="6"/>
  <c r="K169" i="6"/>
  <c r="J169" i="6"/>
  <c r="P169" i="6" s="1"/>
  <c r="H169" i="6"/>
  <c r="K167" i="6"/>
  <c r="J167" i="6"/>
  <c r="P167" i="6" s="1"/>
  <c r="H167" i="6"/>
  <c r="K166" i="6"/>
  <c r="J166" i="6"/>
  <c r="P166" i="6" s="1"/>
  <c r="H166" i="6"/>
  <c r="K165" i="6"/>
  <c r="J165" i="6"/>
  <c r="H165" i="6"/>
  <c r="K164" i="6"/>
  <c r="J164" i="6"/>
  <c r="P164" i="6" s="1"/>
  <c r="H164" i="6"/>
  <c r="K163" i="6"/>
  <c r="J163" i="6"/>
  <c r="P163" i="6" s="1"/>
  <c r="H163" i="6"/>
  <c r="K162" i="6"/>
  <c r="J162" i="6"/>
  <c r="P162" i="6" s="1"/>
  <c r="H162" i="6"/>
  <c r="K161" i="6"/>
  <c r="J161" i="6"/>
  <c r="P161" i="6" s="1"/>
  <c r="H161" i="6"/>
  <c r="K160" i="6"/>
  <c r="J160" i="6"/>
  <c r="P160" i="6" s="1"/>
  <c r="H160" i="6"/>
  <c r="K159" i="6"/>
  <c r="J159" i="6"/>
  <c r="P159" i="6" s="1"/>
  <c r="H159" i="6"/>
  <c r="K158" i="6"/>
  <c r="J158" i="6"/>
  <c r="P158" i="6" s="1"/>
  <c r="H158" i="6"/>
  <c r="K157" i="6"/>
  <c r="J157" i="6"/>
  <c r="P157" i="6" s="1"/>
  <c r="H157" i="6"/>
  <c r="K156" i="6"/>
  <c r="J156" i="6"/>
  <c r="P156" i="6" s="1"/>
  <c r="H156" i="6"/>
  <c r="K155" i="6"/>
  <c r="J155" i="6"/>
  <c r="P155" i="6" s="1"/>
  <c r="H155" i="6"/>
  <c r="K154" i="6"/>
  <c r="J154" i="6"/>
  <c r="P154" i="6" s="1"/>
  <c r="H154" i="6"/>
  <c r="K153" i="6"/>
  <c r="J153" i="6"/>
  <c r="P153" i="6" s="1"/>
  <c r="H153" i="6"/>
  <c r="K152" i="6"/>
  <c r="J152" i="6"/>
  <c r="P152" i="6" s="1"/>
  <c r="H152" i="6"/>
  <c r="K151" i="6"/>
  <c r="J151" i="6"/>
  <c r="P151" i="6" s="1"/>
  <c r="H151" i="6"/>
  <c r="K150" i="6"/>
  <c r="J150" i="6"/>
  <c r="P150" i="6" s="1"/>
  <c r="H150" i="6"/>
  <c r="K149" i="6"/>
  <c r="J149" i="6"/>
  <c r="H149" i="6"/>
  <c r="K148" i="6"/>
  <c r="J148" i="6"/>
  <c r="P148" i="6" s="1"/>
  <c r="H148" i="6"/>
  <c r="K147" i="6"/>
  <c r="J147" i="6"/>
  <c r="P147" i="6" s="1"/>
  <c r="H147" i="6"/>
  <c r="K145" i="6"/>
  <c r="J145" i="6"/>
  <c r="P145" i="6" s="1"/>
  <c r="H145" i="6"/>
  <c r="K144" i="6"/>
  <c r="J144" i="6"/>
  <c r="P144" i="6" s="1"/>
  <c r="H144" i="6"/>
  <c r="K143" i="6"/>
  <c r="J143" i="6"/>
  <c r="H143" i="6"/>
  <c r="K142" i="6"/>
  <c r="J142" i="6"/>
  <c r="P142" i="6" s="1"/>
  <c r="H142" i="6"/>
  <c r="K141" i="6"/>
  <c r="J141" i="6"/>
  <c r="P141" i="6" s="1"/>
  <c r="H141" i="6"/>
  <c r="K140" i="6"/>
  <c r="J140" i="6"/>
  <c r="P140" i="6" s="1"/>
  <c r="H140" i="6"/>
  <c r="K139" i="6"/>
  <c r="J139" i="6"/>
  <c r="P139" i="6" s="1"/>
  <c r="H139" i="6"/>
  <c r="K138" i="6"/>
  <c r="J138" i="6"/>
  <c r="P138" i="6" s="1"/>
  <c r="H138" i="6"/>
  <c r="K137" i="6"/>
  <c r="J137" i="6"/>
  <c r="P137" i="6" s="1"/>
  <c r="H137" i="6"/>
  <c r="K136" i="6"/>
  <c r="J136" i="6"/>
  <c r="P136" i="6" s="1"/>
  <c r="H136" i="6"/>
  <c r="K135" i="6"/>
  <c r="J135" i="6"/>
  <c r="P135" i="6" s="1"/>
  <c r="H135" i="6"/>
  <c r="K134" i="6"/>
  <c r="J134" i="6"/>
  <c r="P134" i="6" s="1"/>
  <c r="H134" i="6"/>
  <c r="K133" i="6"/>
  <c r="J133" i="6"/>
  <c r="P133" i="6" s="1"/>
  <c r="H133" i="6"/>
  <c r="K132" i="6"/>
  <c r="J132" i="6"/>
  <c r="P132" i="6" s="1"/>
  <c r="H132" i="6"/>
  <c r="K131" i="6"/>
  <c r="J131" i="6"/>
  <c r="P131" i="6" s="1"/>
  <c r="H131" i="6"/>
  <c r="K130" i="6"/>
  <c r="J130" i="6"/>
  <c r="P130" i="6" s="1"/>
  <c r="H130" i="6"/>
  <c r="K129" i="6"/>
  <c r="J129" i="6"/>
  <c r="P129" i="6" s="1"/>
  <c r="H129" i="6"/>
  <c r="K128" i="6"/>
  <c r="J128" i="6"/>
  <c r="P128" i="6" s="1"/>
  <c r="H128" i="6"/>
  <c r="K127" i="6"/>
  <c r="J127" i="6"/>
  <c r="P127" i="6" s="1"/>
  <c r="H127" i="6"/>
  <c r="K125" i="6"/>
  <c r="J125" i="6"/>
  <c r="P125" i="6" s="1"/>
  <c r="H125" i="6"/>
  <c r="K124" i="6"/>
  <c r="J124" i="6"/>
  <c r="H124" i="6"/>
  <c r="K123" i="6"/>
  <c r="J123" i="6"/>
  <c r="P123" i="6" s="1"/>
  <c r="H123" i="6"/>
  <c r="K122" i="6"/>
  <c r="J122" i="6"/>
  <c r="P122" i="6" s="1"/>
  <c r="H122" i="6"/>
  <c r="K121" i="6"/>
  <c r="J121" i="6"/>
  <c r="P121" i="6" s="1"/>
  <c r="H121" i="6"/>
  <c r="K120" i="6"/>
  <c r="J120" i="6"/>
  <c r="P120" i="6" s="1"/>
  <c r="H120" i="6"/>
  <c r="K119" i="6"/>
  <c r="J119" i="6"/>
  <c r="P119" i="6" s="1"/>
  <c r="H119" i="6"/>
  <c r="K117" i="6"/>
  <c r="J117" i="6"/>
  <c r="P117" i="6" s="1"/>
  <c r="H117" i="6"/>
  <c r="K116" i="6"/>
  <c r="J116" i="6"/>
  <c r="P116" i="6" s="1"/>
  <c r="H116" i="6"/>
  <c r="K115" i="6"/>
  <c r="J115" i="6"/>
  <c r="P115" i="6" s="1"/>
  <c r="H115" i="6"/>
  <c r="K114" i="6"/>
  <c r="J114" i="6"/>
  <c r="P114" i="6" s="1"/>
  <c r="H114" i="6"/>
  <c r="K113" i="6"/>
  <c r="J113" i="6"/>
  <c r="P113" i="6" s="1"/>
  <c r="H113" i="6"/>
  <c r="K112" i="6"/>
  <c r="J112" i="6"/>
  <c r="P112" i="6" s="1"/>
  <c r="H112" i="6"/>
  <c r="K111" i="6"/>
  <c r="J111" i="6"/>
  <c r="P111" i="6" s="1"/>
  <c r="H111" i="6"/>
  <c r="K110" i="6"/>
  <c r="J110" i="6"/>
  <c r="P110" i="6" s="1"/>
  <c r="H110" i="6"/>
  <c r="K109" i="6"/>
  <c r="J109" i="6"/>
  <c r="P109" i="6" s="1"/>
  <c r="H109" i="6"/>
  <c r="K108" i="6"/>
  <c r="J108" i="6"/>
  <c r="P108" i="6" s="1"/>
  <c r="H108" i="6"/>
  <c r="K107" i="6"/>
  <c r="J107" i="6"/>
  <c r="P107" i="6" s="1"/>
  <c r="H107" i="6"/>
  <c r="K106" i="6"/>
  <c r="J106" i="6"/>
  <c r="P106" i="6" s="1"/>
  <c r="H106" i="6"/>
  <c r="K105" i="6"/>
  <c r="L105" i="6" s="1"/>
  <c r="J105" i="6"/>
  <c r="P105" i="6" s="1"/>
  <c r="H105" i="6"/>
  <c r="K104" i="6"/>
  <c r="J104" i="6"/>
  <c r="P104" i="6" s="1"/>
  <c r="H104" i="6"/>
  <c r="K103" i="6"/>
  <c r="J103" i="6"/>
  <c r="P103" i="6" s="1"/>
  <c r="H103" i="6"/>
  <c r="K100" i="6"/>
  <c r="J100" i="6"/>
  <c r="P100" i="6" s="1"/>
  <c r="H100" i="6"/>
  <c r="K99" i="6"/>
  <c r="J99" i="6"/>
  <c r="P99" i="6" s="1"/>
  <c r="H99" i="6"/>
  <c r="K98" i="6"/>
  <c r="J98" i="6"/>
  <c r="P98" i="6" s="1"/>
  <c r="H98" i="6"/>
  <c r="K97" i="6"/>
  <c r="J97" i="6"/>
  <c r="P97" i="6" s="1"/>
  <c r="H97" i="6"/>
  <c r="K96" i="6"/>
  <c r="J96" i="6"/>
  <c r="P96" i="6" s="1"/>
  <c r="H96" i="6"/>
  <c r="K95" i="6"/>
  <c r="J95" i="6"/>
  <c r="P95" i="6" s="1"/>
  <c r="H95" i="6"/>
  <c r="K93" i="6"/>
  <c r="J93" i="6"/>
  <c r="P93" i="6" s="1"/>
  <c r="H93" i="6"/>
  <c r="K91" i="6"/>
  <c r="J91" i="6"/>
  <c r="P91" i="6" s="1"/>
  <c r="H91" i="6"/>
  <c r="K90" i="6"/>
  <c r="J90" i="6"/>
  <c r="P90" i="6" s="1"/>
  <c r="H90" i="6"/>
  <c r="K89" i="6"/>
  <c r="J89" i="6"/>
  <c r="P89" i="6" s="1"/>
  <c r="H89" i="6"/>
  <c r="K88" i="6"/>
  <c r="J88" i="6"/>
  <c r="P88" i="6" s="1"/>
  <c r="H88" i="6"/>
  <c r="K87" i="6"/>
  <c r="J87" i="6"/>
  <c r="P87" i="6" s="1"/>
  <c r="H87" i="6"/>
  <c r="K86" i="6"/>
  <c r="J86" i="6"/>
  <c r="P86" i="6" s="1"/>
  <c r="H86" i="6"/>
  <c r="K85" i="6"/>
  <c r="J85" i="6"/>
  <c r="P85" i="6" s="1"/>
  <c r="H85" i="6"/>
  <c r="K84" i="6"/>
  <c r="J84" i="6"/>
  <c r="P84" i="6" s="1"/>
  <c r="H84" i="6"/>
  <c r="K82" i="6"/>
  <c r="J82" i="6"/>
  <c r="P82" i="6" s="1"/>
  <c r="H82" i="6"/>
  <c r="K81" i="6"/>
  <c r="J81" i="6"/>
  <c r="P81" i="6" s="1"/>
  <c r="H81" i="6"/>
  <c r="K79" i="6"/>
  <c r="J79" i="6"/>
  <c r="P79" i="6" s="1"/>
  <c r="H79" i="6"/>
  <c r="K77" i="6"/>
  <c r="J77" i="6"/>
  <c r="P77" i="6" s="1"/>
  <c r="H77" i="6"/>
  <c r="H76" i="6"/>
  <c r="J76" i="6"/>
  <c r="P76" i="6" s="1"/>
  <c r="K76" i="6"/>
  <c r="K74" i="6"/>
  <c r="J74" i="6"/>
  <c r="P74" i="6" s="1"/>
  <c r="H74" i="6"/>
  <c r="K73" i="6"/>
  <c r="J73" i="6"/>
  <c r="P73" i="6" s="1"/>
  <c r="H73" i="6"/>
  <c r="K72" i="6"/>
  <c r="J72" i="6"/>
  <c r="P72" i="6" s="1"/>
  <c r="H72" i="6"/>
  <c r="K70" i="6"/>
  <c r="J70" i="6"/>
  <c r="P70" i="6" s="1"/>
  <c r="H70" i="6"/>
  <c r="K69" i="6"/>
  <c r="J69" i="6"/>
  <c r="P69" i="6" s="1"/>
  <c r="H69" i="6"/>
  <c r="K68" i="6"/>
  <c r="J68" i="6"/>
  <c r="P68" i="6" s="1"/>
  <c r="H68" i="6"/>
  <c r="K67" i="6"/>
  <c r="J67" i="6"/>
  <c r="P67" i="6" s="1"/>
  <c r="H67" i="6"/>
  <c r="K66" i="6"/>
  <c r="J66" i="6"/>
  <c r="P66" i="6" s="1"/>
  <c r="H66" i="6"/>
  <c r="K65" i="6"/>
  <c r="J65" i="6"/>
  <c r="P65" i="6" s="1"/>
  <c r="H65" i="6"/>
  <c r="K64" i="6"/>
  <c r="J64" i="6"/>
  <c r="P64" i="6" s="1"/>
  <c r="H64" i="6"/>
  <c r="K63" i="6"/>
  <c r="J63" i="6"/>
  <c r="P63" i="6" s="1"/>
  <c r="H63" i="6"/>
  <c r="K62" i="6"/>
  <c r="J62" i="6"/>
  <c r="P62" i="6" s="1"/>
  <c r="H62" i="6"/>
  <c r="K60" i="6"/>
  <c r="J60" i="6"/>
  <c r="P60" i="6" s="1"/>
  <c r="H60" i="6"/>
  <c r="K59" i="6"/>
  <c r="J59" i="6"/>
  <c r="P59" i="6" s="1"/>
  <c r="H59" i="6"/>
  <c r="K57" i="6"/>
  <c r="J57" i="6"/>
  <c r="P57" i="6" s="1"/>
  <c r="H57" i="6"/>
  <c r="K56" i="6"/>
  <c r="J56" i="6"/>
  <c r="P56" i="6" s="1"/>
  <c r="H56" i="6"/>
  <c r="K55" i="6"/>
  <c r="L55" i="6" s="1"/>
  <c r="J55" i="6"/>
  <c r="P55" i="6" s="1"/>
  <c r="H55" i="6"/>
  <c r="K54" i="6"/>
  <c r="L54" i="6" s="1"/>
  <c r="J54" i="6"/>
  <c r="P54" i="6" s="1"/>
  <c r="H54" i="6"/>
  <c r="K53" i="6"/>
  <c r="J53" i="6"/>
  <c r="P53" i="6" s="1"/>
  <c r="H53" i="6"/>
  <c r="K52" i="6"/>
  <c r="J52" i="6"/>
  <c r="P52" i="6" s="1"/>
  <c r="H52" i="6"/>
  <c r="K51" i="6"/>
  <c r="J51" i="6"/>
  <c r="P51" i="6" s="1"/>
  <c r="H51" i="6"/>
  <c r="K50" i="6"/>
  <c r="L50" i="6" s="1"/>
  <c r="J50" i="6"/>
  <c r="P50" i="6" s="1"/>
  <c r="H50" i="6"/>
  <c r="K49" i="6"/>
  <c r="J49" i="6"/>
  <c r="P49" i="6" s="1"/>
  <c r="H49" i="6"/>
  <c r="K48" i="6"/>
  <c r="J48" i="6"/>
  <c r="H48" i="6"/>
  <c r="K47" i="6"/>
  <c r="J47" i="6"/>
  <c r="P47" i="6" s="1"/>
  <c r="H47" i="6"/>
  <c r="K46" i="6"/>
  <c r="L46" i="6" s="1"/>
  <c r="J46" i="6"/>
  <c r="P46" i="6" s="1"/>
  <c r="H46" i="6"/>
  <c r="K45" i="6"/>
  <c r="J45" i="6"/>
  <c r="P45" i="6" s="1"/>
  <c r="H45" i="6"/>
  <c r="K43" i="6"/>
  <c r="L43" i="6" s="1"/>
  <c r="J43" i="6"/>
  <c r="P43" i="6" s="1"/>
  <c r="H43" i="6"/>
  <c r="K42" i="6"/>
  <c r="J42" i="6"/>
  <c r="P42" i="6" s="1"/>
  <c r="H42" i="6"/>
  <c r="K41" i="6"/>
  <c r="J41" i="6"/>
  <c r="H41" i="6"/>
  <c r="K40" i="6"/>
  <c r="J40" i="6"/>
  <c r="P40" i="6" s="1"/>
  <c r="H40" i="6"/>
  <c r="K39" i="6"/>
  <c r="L39" i="6" s="1"/>
  <c r="J39" i="6"/>
  <c r="P39" i="6" s="1"/>
  <c r="H39" i="6"/>
  <c r="K38" i="6"/>
  <c r="J38" i="6"/>
  <c r="P38" i="6" s="1"/>
  <c r="H38" i="6"/>
  <c r="K37" i="6"/>
  <c r="J37" i="6"/>
  <c r="H37" i="6"/>
  <c r="K36" i="6"/>
  <c r="J36" i="6"/>
  <c r="P36" i="6" s="1"/>
  <c r="H36" i="6"/>
  <c r="K35" i="6"/>
  <c r="J35" i="6"/>
  <c r="P35" i="6" s="1"/>
  <c r="H35" i="6"/>
  <c r="K34" i="6"/>
  <c r="J34" i="6"/>
  <c r="P34" i="6" s="1"/>
  <c r="H34" i="6"/>
  <c r="K33" i="6"/>
  <c r="J33" i="6"/>
  <c r="H33" i="6"/>
  <c r="K32" i="6"/>
  <c r="J32" i="6"/>
  <c r="P32" i="6" s="1"/>
  <c r="H32" i="6"/>
  <c r="K31" i="6"/>
  <c r="J31" i="6"/>
  <c r="P31" i="6" s="1"/>
  <c r="H31" i="6"/>
  <c r="K30" i="6"/>
  <c r="J30" i="6"/>
  <c r="P30" i="6" s="1"/>
  <c r="H30" i="6"/>
  <c r="K29" i="6"/>
  <c r="J29" i="6"/>
  <c r="P29" i="6" s="1"/>
  <c r="H29" i="6"/>
  <c r="K28" i="6"/>
  <c r="J28" i="6"/>
  <c r="P28" i="6" s="1"/>
  <c r="H28" i="6"/>
  <c r="K27" i="6"/>
  <c r="J27" i="6"/>
  <c r="H27" i="6"/>
  <c r="K23" i="6"/>
  <c r="J23" i="6"/>
  <c r="P23" i="6" s="1"/>
  <c r="H23" i="6"/>
  <c r="K22" i="6"/>
  <c r="L22" i="6" s="1"/>
  <c r="J22" i="6"/>
  <c r="P22" i="6" s="1"/>
  <c r="H22" i="6"/>
  <c r="K21" i="6"/>
  <c r="J21" i="6"/>
  <c r="P21" i="6" s="1"/>
  <c r="H21" i="6"/>
  <c r="K20" i="6"/>
  <c r="J20" i="6"/>
  <c r="P20" i="6" s="1"/>
  <c r="H20" i="6"/>
  <c r="K19" i="6"/>
  <c r="L19" i="6" s="1"/>
  <c r="J19" i="6"/>
  <c r="P19" i="6" s="1"/>
  <c r="H19" i="6"/>
  <c r="K18" i="6"/>
  <c r="J18" i="6"/>
  <c r="P18" i="6" s="1"/>
  <c r="H18" i="6"/>
  <c r="L164" i="6" l="1"/>
  <c r="L190" i="6"/>
  <c r="L308" i="6"/>
  <c r="L320" i="6"/>
  <c r="L336" i="6"/>
  <c r="L134" i="6"/>
  <c r="L151" i="6"/>
  <c r="Q151" i="6" s="1"/>
  <c r="L371" i="6"/>
  <c r="L380" i="6"/>
  <c r="Q380" i="6" s="1"/>
  <c r="C309" i="14" s="1"/>
  <c r="L338" i="6"/>
  <c r="Q338" i="6" s="1"/>
  <c r="L337" i="6"/>
  <c r="L316" i="6"/>
  <c r="L266" i="6"/>
  <c r="Q266" i="6" s="1"/>
  <c r="L252" i="6"/>
  <c r="N252" i="6" s="1"/>
  <c r="L216" i="6"/>
  <c r="L211" i="6"/>
  <c r="N211" i="6" s="1"/>
  <c r="L170" i="6"/>
  <c r="Q170" i="6" s="1"/>
  <c r="L173" i="6"/>
  <c r="Q173" i="6" s="1"/>
  <c r="C171" i="12" s="1"/>
  <c r="L158" i="6"/>
  <c r="L143" i="6"/>
  <c r="L76" i="6"/>
  <c r="N76" i="6" s="1"/>
  <c r="L79" i="6"/>
  <c r="N79" i="6" s="1"/>
  <c r="L111" i="6"/>
  <c r="Q111" i="6" s="1"/>
  <c r="L120" i="6"/>
  <c r="L215" i="6"/>
  <c r="L224" i="6"/>
  <c r="Q224" i="6" s="1"/>
  <c r="L250" i="6"/>
  <c r="Q250" i="6" s="1"/>
  <c r="C248" i="12" s="1"/>
  <c r="O248" i="12" s="1"/>
  <c r="L322" i="6"/>
  <c r="Q322" i="6" s="1"/>
  <c r="L350" i="6"/>
  <c r="N350" i="6" s="1"/>
  <c r="L127" i="6"/>
  <c r="N127" i="6" s="1"/>
  <c r="L152" i="6"/>
  <c r="N152" i="6" s="1"/>
  <c r="L160" i="6"/>
  <c r="Q160" i="6" s="1"/>
  <c r="L191" i="6"/>
  <c r="L331" i="6"/>
  <c r="L348" i="6"/>
  <c r="Q348" i="6" s="1"/>
  <c r="L373" i="6"/>
  <c r="Q373" i="6" s="1"/>
  <c r="C338" i="14" s="1"/>
  <c r="L391" i="6"/>
  <c r="Q391" i="6" s="1"/>
  <c r="C389" i="12" s="1"/>
  <c r="L81" i="6"/>
  <c r="N81" i="6" s="1"/>
  <c r="L104" i="6"/>
  <c r="L112" i="6"/>
  <c r="L194" i="6"/>
  <c r="Q194" i="6" s="1"/>
  <c r="L241" i="6"/>
  <c r="L276" i="6"/>
  <c r="L365" i="6"/>
  <c r="N365" i="6" s="1"/>
  <c r="L397" i="6"/>
  <c r="Q397" i="6" s="1"/>
  <c r="L67" i="6"/>
  <c r="L128" i="6"/>
  <c r="L179" i="6"/>
  <c r="Q179" i="6" s="1"/>
  <c r="C177" i="12" s="1"/>
  <c r="R177" i="12" s="1"/>
  <c r="L214" i="6"/>
  <c r="L284" i="6"/>
  <c r="N284" i="6" s="1"/>
  <c r="L332" i="6"/>
  <c r="Q332" i="6" s="1"/>
  <c r="L86" i="6"/>
  <c r="N86" i="6" s="1"/>
  <c r="L395" i="6"/>
  <c r="Q395" i="6" s="1"/>
  <c r="C86" i="14" s="1"/>
  <c r="L49" i="6"/>
  <c r="L410" i="6"/>
  <c r="L390" i="6"/>
  <c r="L370" i="6"/>
  <c r="N370" i="6" s="1"/>
  <c r="L369" i="6"/>
  <c r="N369" i="6" s="1"/>
  <c r="L374" i="6"/>
  <c r="N374" i="6" s="1"/>
  <c r="L360" i="6"/>
  <c r="N360" i="6" s="1"/>
  <c r="L341" i="6"/>
  <c r="Q341" i="6" s="1"/>
  <c r="C273" i="14" s="1"/>
  <c r="L334" i="6"/>
  <c r="Q334" i="6" s="1"/>
  <c r="C91" i="14" s="1"/>
  <c r="L321" i="6"/>
  <c r="L296" i="6"/>
  <c r="Q296" i="6" s="1"/>
  <c r="C294" i="12" s="1"/>
  <c r="L299" i="6"/>
  <c r="N299" i="6" s="1"/>
  <c r="L295" i="6"/>
  <c r="Q295" i="6" s="1"/>
  <c r="C304" i="14" s="1"/>
  <c r="L285" i="6"/>
  <c r="N285" i="6" s="1"/>
  <c r="L286" i="6"/>
  <c r="Q286" i="6" s="1"/>
  <c r="L280" i="6"/>
  <c r="Q280" i="6" s="1"/>
  <c r="C319" i="14" s="1"/>
  <c r="L272" i="6"/>
  <c r="N272" i="6" s="1"/>
  <c r="L253" i="6"/>
  <c r="N253" i="6" s="1"/>
  <c r="L246" i="6"/>
  <c r="N246" i="6" s="1"/>
  <c r="L225" i="6"/>
  <c r="L234" i="6"/>
  <c r="N234" i="6" s="1"/>
  <c r="L242" i="6"/>
  <c r="N242" i="6" s="1"/>
  <c r="L220" i="6"/>
  <c r="N220" i="6" s="1"/>
  <c r="L210" i="6"/>
  <c r="Q210" i="6" s="1"/>
  <c r="C123" i="14" s="1"/>
  <c r="L218" i="6"/>
  <c r="Q218" i="6" s="1"/>
  <c r="C207" i="14" s="1"/>
  <c r="L182" i="6"/>
  <c r="N182" i="6" s="1"/>
  <c r="L187" i="6"/>
  <c r="N187" i="6" s="1"/>
  <c r="L202" i="6"/>
  <c r="Q202" i="6" s="1"/>
  <c r="P204" i="6"/>
  <c r="L177" i="6"/>
  <c r="L175" i="6"/>
  <c r="N175" i="6" s="1"/>
  <c r="L167" i="6"/>
  <c r="L162" i="6"/>
  <c r="Q162" i="6" s="1"/>
  <c r="L165" i="6"/>
  <c r="L163" i="6"/>
  <c r="Q163" i="6" s="1"/>
  <c r="C161" i="12" s="1"/>
  <c r="L161" i="12" s="1"/>
  <c r="L124" i="6"/>
  <c r="N124" i="6" s="1"/>
  <c r="L116" i="6"/>
  <c r="N116" i="6" s="1"/>
  <c r="L84" i="6"/>
  <c r="N84" i="6" s="1"/>
  <c r="L63" i="6"/>
  <c r="N63" i="6" s="1"/>
  <c r="L45" i="6"/>
  <c r="N45" i="6" s="1"/>
  <c r="L48" i="6"/>
  <c r="N48" i="6" s="1"/>
  <c r="L53" i="6"/>
  <c r="Q53" i="6" s="1"/>
  <c r="L37" i="6"/>
  <c r="N37" i="6" s="1"/>
  <c r="L33" i="6"/>
  <c r="Q33" i="6" s="1"/>
  <c r="L38" i="6"/>
  <c r="L41" i="6"/>
  <c r="Q41" i="6" s="1"/>
  <c r="L21" i="6"/>
  <c r="Q21" i="6" s="1"/>
  <c r="L74" i="6"/>
  <c r="Q74" i="6" s="1"/>
  <c r="L154" i="6"/>
  <c r="L209" i="6"/>
  <c r="Q209" i="6" s="1"/>
  <c r="L240" i="6"/>
  <c r="Q240" i="6" s="1"/>
  <c r="C238" i="12" s="1"/>
  <c r="R238" i="12" s="1"/>
  <c r="L255" i="6"/>
  <c r="Q255" i="6" s="1"/>
  <c r="L20" i="6"/>
  <c r="Q20" i="6" s="1"/>
  <c r="L28" i="6"/>
  <c r="L30" i="6"/>
  <c r="Q30" i="6" s="1"/>
  <c r="L35" i="6"/>
  <c r="N35" i="6" s="1"/>
  <c r="P37" i="6"/>
  <c r="L51" i="6"/>
  <c r="Q51" i="6" s="1"/>
  <c r="L68" i="6"/>
  <c r="Q68" i="6" s="1"/>
  <c r="L95" i="6"/>
  <c r="N95" i="6" s="1"/>
  <c r="L138" i="6"/>
  <c r="Q138" i="6" s="1"/>
  <c r="C136" i="12" s="1"/>
  <c r="O136" i="12" s="1"/>
  <c r="L161" i="6"/>
  <c r="Q161" i="6" s="1"/>
  <c r="L166" i="6"/>
  <c r="Q166" i="6" s="1"/>
  <c r="L212" i="6"/>
  <c r="N212" i="6" s="1"/>
  <c r="L247" i="6"/>
  <c r="N247" i="6" s="1"/>
  <c r="L258" i="6"/>
  <c r="Q258" i="6" s="1"/>
  <c r="C256" i="12" s="1"/>
  <c r="F256" i="12" s="1"/>
  <c r="L289" i="6"/>
  <c r="L298" i="6"/>
  <c r="Q298" i="6" s="1"/>
  <c r="L309" i="6"/>
  <c r="Q309" i="6" s="1"/>
  <c r="L372" i="6"/>
  <c r="Q372" i="6" s="1"/>
  <c r="L383" i="6"/>
  <c r="L388" i="6"/>
  <c r="Q388" i="6" s="1"/>
  <c r="C386" i="12" s="1"/>
  <c r="L399" i="6"/>
  <c r="Q399" i="6" s="1"/>
  <c r="C107" i="14" s="1"/>
  <c r="L404" i="6"/>
  <c r="L406" i="6"/>
  <c r="N406" i="6" s="1"/>
  <c r="L423" i="6"/>
  <c r="Q423" i="6" s="1"/>
  <c r="L77" i="6"/>
  <c r="N77" i="6" s="1"/>
  <c r="L268" i="6"/>
  <c r="Q268" i="6" s="1"/>
  <c r="C244" i="14" s="1"/>
  <c r="L420" i="6"/>
  <c r="L23" i="6"/>
  <c r="N23" i="6" s="1"/>
  <c r="L91" i="6"/>
  <c r="N91" i="6" s="1"/>
  <c r="L226" i="6"/>
  <c r="N226" i="6" s="1"/>
  <c r="L274" i="6"/>
  <c r="Q274" i="6" s="1"/>
  <c r="C272" i="12" s="1"/>
  <c r="I272" i="12" s="1"/>
  <c r="L325" i="6"/>
  <c r="Q325" i="6" s="1"/>
  <c r="C323" i="12" s="1"/>
  <c r="L344" i="6"/>
  <c r="N344" i="6" s="1"/>
  <c r="L349" i="6"/>
  <c r="Q349" i="6" s="1"/>
  <c r="C347" i="12" s="1"/>
  <c r="L347" i="12" s="1"/>
  <c r="L381" i="6"/>
  <c r="Q381" i="6" s="1"/>
  <c r="L392" i="6"/>
  <c r="Q392" i="6" s="1"/>
  <c r="L402" i="6"/>
  <c r="Q402" i="6" s="1"/>
  <c r="L411" i="6"/>
  <c r="Q411" i="6" s="1"/>
  <c r="L418" i="6"/>
  <c r="N418" i="6" s="1"/>
  <c r="L335" i="6"/>
  <c r="N335" i="6" s="1"/>
  <c r="L361" i="6"/>
  <c r="N361" i="6" s="1"/>
  <c r="L386" i="6"/>
  <c r="N386" i="6" s="1"/>
  <c r="P397" i="6"/>
  <c r="L42" i="6"/>
  <c r="N42" i="6" s="1"/>
  <c r="L65" i="6"/>
  <c r="N65" i="6" s="1"/>
  <c r="L201" i="6"/>
  <c r="L277" i="6"/>
  <c r="N277" i="6" s="1"/>
  <c r="L52" i="6"/>
  <c r="L69" i="6"/>
  <c r="N69" i="6" s="1"/>
  <c r="L195" i="6"/>
  <c r="Q195" i="6" s="1"/>
  <c r="L229" i="6"/>
  <c r="Q229" i="6" s="1"/>
  <c r="C35" i="14" s="1"/>
  <c r="L239" i="6"/>
  <c r="L248" i="6"/>
  <c r="N248" i="6" s="1"/>
  <c r="L261" i="6"/>
  <c r="N261" i="6" s="1"/>
  <c r="L267" i="6"/>
  <c r="L283" i="6"/>
  <c r="N283" i="6" s="1"/>
  <c r="L352" i="6"/>
  <c r="N352" i="6" s="1"/>
  <c r="L359" i="6"/>
  <c r="Q359" i="6" s="1"/>
  <c r="L27" i="6"/>
  <c r="N27" i="6" s="1"/>
  <c r="L34" i="6"/>
  <c r="N34" i="6" s="1"/>
  <c r="L36" i="6"/>
  <c r="N36" i="6" s="1"/>
  <c r="L47" i="6"/>
  <c r="Q47" i="6" s="1"/>
  <c r="L57" i="6"/>
  <c r="N57" i="6" s="1"/>
  <c r="L64" i="6"/>
  <c r="N64" i="6" s="1"/>
  <c r="L73" i="6"/>
  <c r="Q73" i="6" s="1"/>
  <c r="L153" i="6"/>
  <c r="L171" i="6"/>
  <c r="L181" i="6"/>
  <c r="Q181" i="6" s="1"/>
  <c r="L183" i="6"/>
  <c r="L232" i="6"/>
  <c r="Q232" i="6" s="1"/>
  <c r="L313" i="6"/>
  <c r="Q313" i="6" s="1"/>
  <c r="C311" i="12" s="1"/>
  <c r="R311" i="12" s="1"/>
  <c r="L319" i="6"/>
  <c r="Q319" i="6" s="1"/>
  <c r="L326" i="6"/>
  <c r="Q326" i="6" s="1"/>
  <c r="C116" i="14" s="1"/>
  <c r="L393" i="6"/>
  <c r="N393" i="6" s="1"/>
  <c r="L412" i="6"/>
  <c r="N412" i="6" s="1"/>
  <c r="L414" i="6"/>
  <c r="Q414" i="6" s="1"/>
  <c r="L419" i="6"/>
  <c r="Q419" i="6" s="1"/>
  <c r="C417" i="12" s="1"/>
  <c r="F417" i="12" s="1"/>
  <c r="L305" i="6"/>
  <c r="Q305" i="6" s="1"/>
  <c r="L149" i="6"/>
  <c r="Q149" i="6" s="1"/>
  <c r="L198" i="6"/>
  <c r="Q198" i="6" s="1"/>
  <c r="C359" i="14" s="1"/>
  <c r="L205" i="6"/>
  <c r="Q205" i="6" s="1"/>
  <c r="L403" i="6"/>
  <c r="Q403" i="6" s="1"/>
  <c r="C72" i="14" s="1"/>
  <c r="L98" i="6"/>
  <c r="Q98" i="6" s="1"/>
  <c r="L107" i="6"/>
  <c r="Q107" i="6" s="1"/>
  <c r="L109" i="6"/>
  <c r="L114" i="6"/>
  <c r="N114" i="6" s="1"/>
  <c r="L96" i="6"/>
  <c r="N96" i="6" s="1"/>
  <c r="L123" i="6"/>
  <c r="Q123" i="6" s="1"/>
  <c r="C121" i="12" s="1"/>
  <c r="O121" i="12" s="1"/>
  <c r="L90" i="6"/>
  <c r="Q90" i="6" s="1"/>
  <c r="L93" i="6"/>
  <c r="N93" i="6" s="1"/>
  <c r="L103" i="6"/>
  <c r="Q103" i="6" s="1"/>
  <c r="C73" i="14" s="1"/>
  <c r="L113" i="6"/>
  <c r="Q113" i="6" s="1"/>
  <c r="L121" i="6"/>
  <c r="N121" i="6" s="1"/>
  <c r="L97" i="6"/>
  <c r="N97" i="6" s="1"/>
  <c r="L106" i="6"/>
  <c r="Q106" i="6" s="1"/>
  <c r="C181" i="14" s="1"/>
  <c r="L135" i="6"/>
  <c r="N135" i="6" s="1"/>
  <c r="L119" i="6"/>
  <c r="Q119" i="6" s="1"/>
  <c r="C117" i="12" s="1"/>
  <c r="C184" i="12"/>
  <c r="L184" i="12" s="1"/>
  <c r="C355" i="14"/>
  <c r="C378" i="12"/>
  <c r="F378" i="12" s="1"/>
  <c r="C127" i="14"/>
  <c r="C201" i="12"/>
  <c r="R201" i="12" s="1"/>
  <c r="C339" i="14"/>
  <c r="C172" i="12"/>
  <c r="O172" i="12" s="1"/>
  <c r="C285" i="14"/>
  <c r="C266" i="12"/>
  <c r="R266" i="12" s="1"/>
  <c r="C192" i="12"/>
  <c r="O192" i="12" s="1"/>
  <c r="C308" i="14"/>
  <c r="C397" i="12"/>
  <c r="F397" i="12" s="1"/>
  <c r="C109" i="12"/>
  <c r="I109" i="12" s="1"/>
  <c r="C235" i="14"/>
  <c r="C149" i="12"/>
  <c r="I149" i="12" s="1"/>
  <c r="C242" i="14"/>
  <c r="C293" i="12"/>
  <c r="R293" i="12" s="1"/>
  <c r="C188" i="14"/>
  <c r="C409" i="12"/>
  <c r="O409" i="12" s="1"/>
  <c r="C310" i="14"/>
  <c r="C101" i="12"/>
  <c r="R101" i="12" s="1"/>
  <c r="C200" i="12"/>
  <c r="I200" i="12" s="1"/>
  <c r="C347" i="14"/>
  <c r="C216" i="12"/>
  <c r="R216" i="12" s="1"/>
  <c r="C336" i="12"/>
  <c r="O336" i="12" s="1"/>
  <c r="C178" i="14"/>
  <c r="C235" i="12"/>
  <c r="R235" i="12" s="1"/>
  <c r="C46" i="14"/>
  <c r="C401" i="12"/>
  <c r="L401" i="12" s="1"/>
  <c r="C222" i="12"/>
  <c r="I222" i="12" s="1"/>
  <c r="C291" i="14"/>
  <c r="C227" i="12"/>
  <c r="L227" i="12" s="1"/>
  <c r="C268" i="12"/>
  <c r="R268" i="12" s="1"/>
  <c r="C305" i="14"/>
  <c r="C230" i="12"/>
  <c r="I230" i="12" s="1"/>
  <c r="C266" i="14"/>
  <c r="C332" i="12"/>
  <c r="I332" i="12" s="1"/>
  <c r="C130" i="14"/>
  <c r="F149" i="12"/>
  <c r="O149" i="12"/>
  <c r="L149" i="12"/>
  <c r="L201" i="12"/>
  <c r="Q187" i="6"/>
  <c r="N381" i="6"/>
  <c r="Q350" i="6"/>
  <c r="Q43" i="6"/>
  <c r="N43" i="6"/>
  <c r="Q50" i="6"/>
  <c r="N50" i="6"/>
  <c r="Q27" i="6"/>
  <c r="Q46" i="6"/>
  <c r="N46" i="6"/>
  <c r="N190" i="6"/>
  <c r="Q190" i="6"/>
  <c r="N195" i="6"/>
  <c r="Q28" i="6"/>
  <c r="N28" i="6"/>
  <c r="Q37" i="6"/>
  <c r="Q39" i="6"/>
  <c r="N39" i="6"/>
  <c r="N53" i="6"/>
  <c r="Q55" i="6"/>
  <c r="N55" i="6"/>
  <c r="Q57" i="6"/>
  <c r="L130" i="6"/>
  <c r="Q130" i="6" s="1"/>
  <c r="P258" i="6"/>
  <c r="L301" i="6"/>
  <c r="N301" i="6" s="1"/>
  <c r="L310" i="6"/>
  <c r="Q310" i="6" s="1"/>
  <c r="P341" i="6"/>
  <c r="P27" i="6"/>
  <c r="Q42" i="6"/>
  <c r="L62" i="6"/>
  <c r="L89" i="6"/>
  <c r="N89" i="6" s="1"/>
  <c r="L137" i="6"/>
  <c r="Q137" i="6" s="1"/>
  <c r="L144" i="6"/>
  <c r="N144" i="6" s="1"/>
  <c r="L150" i="6"/>
  <c r="Q150" i="6" s="1"/>
  <c r="L156" i="6"/>
  <c r="Q156" i="6" s="1"/>
  <c r="N174" i="6"/>
  <c r="L176" i="6"/>
  <c r="N176" i="6" s="1"/>
  <c r="L185" i="6"/>
  <c r="Q185" i="6" s="1"/>
  <c r="L189" i="6"/>
  <c r="N189" i="6" s="1"/>
  <c r="L193" i="6"/>
  <c r="Q193" i="6" s="1"/>
  <c r="L197" i="6"/>
  <c r="Q197" i="6" s="1"/>
  <c r="L199" i="6"/>
  <c r="Q199" i="6" s="1"/>
  <c r="N203" i="6"/>
  <c r="L222" i="6"/>
  <c r="Q222" i="6" s="1"/>
  <c r="L236" i="6"/>
  <c r="Q236" i="6" s="1"/>
  <c r="L249" i="6"/>
  <c r="L271" i="6"/>
  <c r="N271" i="6" s="1"/>
  <c r="L273" i="6"/>
  <c r="N273" i="6" s="1"/>
  <c r="P320" i="6"/>
  <c r="L327" i="6"/>
  <c r="Q327" i="6" s="1"/>
  <c r="L329" i="6"/>
  <c r="Q329" i="6" s="1"/>
  <c r="L366" i="6"/>
  <c r="N366" i="6" s="1"/>
  <c r="L401" i="6"/>
  <c r="Q401" i="6" s="1"/>
  <c r="L409" i="6"/>
  <c r="Q409" i="6" s="1"/>
  <c r="L422" i="6"/>
  <c r="N422" i="6" s="1"/>
  <c r="Q49" i="6"/>
  <c r="N49" i="6"/>
  <c r="Q67" i="6"/>
  <c r="N67" i="6"/>
  <c r="L29" i="6"/>
  <c r="L31" i="6"/>
  <c r="L40" i="6"/>
  <c r="L56" i="6"/>
  <c r="L59" i="6"/>
  <c r="L82" i="6"/>
  <c r="N82" i="6" s="1"/>
  <c r="L85" i="6"/>
  <c r="N85" i="6" s="1"/>
  <c r="L87" i="6"/>
  <c r="N87" i="6" s="1"/>
  <c r="L110" i="6"/>
  <c r="Q110" i="6" s="1"/>
  <c r="Q114" i="6"/>
  <c r="L122" i="6"/>
  <c r="Q122" i="6" s="1"/>
  <c r="L129" i="6"/>
  <c r="N129" i="6" s="1"/>
  <c r="L142" i="6"/>
  <c r="Q142" i="6" s="1"/>
  <c r="L148" i="6"/>
  <c r="Q148" i="6" s="1"/>
  <c r="L157" i="6"/>
  <c r="Q157" i="6" s="1"/>
  <c r="L159" i="6"/>
  <c r="N159" i="6" s="1"/>
  <c r="L180" i="6"/>
  <c r="Q180" i="6" s="1"/>
  <c r="L228" i="6"/>
  <c r="Q228" i="6" s="1"/>
  <c r="L257" i="6"/>
  <c r="Q257" i="6" s="1"/>
  <c r="L264" i="6"/>
  <c r="N264" i="6" s="1"/>
  <c r="N296" i="6"/>
  <c r="L302" i="6"/>
  <c r="Q302" i="6" s="1"/>
  <c r="L333" i="6"/>
  <c r="Q333" i="6" s="1"/>
  <c r="L339" i="6"/>
  <c r="Q339" i="6" s="1"/>
  <c r="L346" i="6"/>
  <c r="N346" i="6" s="1"/>
  <c r="L355" i="6"/>
  <c r="N355" i="6" s="1"/>
  <c r="L364" i="6"/>
  <c r="Q364" i="6" s="1"/>
  <c r="L385" i="6"/>
  <c r="N385" i="6" s="1"/>
  <c r="L394" i="6"/>
  <c r="N394" i="6" s="1"/>
  <c r="L396" i="6"/>
  <c r="Q396" i="6" s="1"/>
  <c r="L398" i="6"/>
  <c r="N398" i="6" s="1"/>
  <c r="Q19" i="6"/>
  <c r="N19" i="6"/>
  <c r="Q22" i="6"/>
  <c r="N22" i="6"/>
  <c r="Q34" i="6"/>
  <c r="Q65" i="6"/>
  <c r="L100" i="6"/>
  <c r="L108" i="6"/>
  <c r="Q108" i="6" s="1"/>
  <c r="P124" i="6"/>
  <c r="L140" i="6"/>
  <c r="Q140" i="6" s="1"/>
  <c r="L145" i="6"/>
  <c r="N145" i="6" s="1"/>
  <c r="Q152" i="6"/>
  <c r="P165" i="6"/>
  <c r="L188" i="6"/>
  <c r="N188" i="6" s="1"/>
  <c r="L196" i="6"/>
  <c r="N196" i="6" s="1"/>
  <c r="L259" i="6"/>
  <c r="L282" i="6"/>
  <c r="L342" i="6"/>
  <c r="L400" i="6"/>
  <c r="L408" i="6"/>
  <c r="L416" i="6"/>
  <c r="Q416" i="6" s="1"/>
  <c r="L421" i="6"/>
  <c r="N421" i="6" s="1"/>
  <c r="Q36" i="6"/>
  <c r="Q38" i="6"/>
  <c r="N38" i="6"/>
  <c r="Q48" i="6"/>
  <c r="Q52" i="6"/>
  <c r="N52" i="6"/>
  <c r="Q54" i="6"/>
  <c r="N54" i="6"/>
  <c r="L18" i="6"/>
  <c r="L32" i="6"/>
  <c r="L60" i="6"/>
  <c r="L70" i="6"/>
  <c r="L88" i="6"/>
  <c r="N88" i="6" s="1"/>
  <c r="L115" i="6"/>
  <c r="N115" i="6" s="1"/>
  <c r="L117" i="6"/>
  <c r="L132" i="6"/>
  <c r="N132" i="6" s="1"/>
  <c r="L136" i="6"/>
  <c r="N136" i="6" s="1"/>
  <c r="L169" i="6"/>
  <c r="Q169" i="6" s="1"/>
  <c r="C170" i="14" s="1"/>
  <c r="P188" i="6"/>
  <c r="P196" i="6"/>
  <c r="L217" i="6"/>
  <c r="Q217" i="6" s="1"/>
  <c r="L219" i="6"/>
  <c r="Q219" i="6" s="1"/>
  <c r="L221" i="6"/>
  <c r="L231" i="6"/>
  <c r="Q231" i="6" s="1"/>
  <c r="L233" i="6"/>
  <c r="Q233" i="6" s="1"/>
  <c r="L265" i="6"/>
  <c r="N265" i="6" s="1"/>
  <c r="P282" i="6"/>
  <c r="L297" i="6"/>
  <c r="N297" i="6" s="1"/>
  <c r="L304" i="6"/>
  <c r="Q304" i="6" s="1"/>
  <c r="C57" i="14" s="1"/>
  <c r="L312" i="6"/>
  <c r="N312" i="6" s="1"/>
  <c r="L314" i="6"/>
  <c r="N314" i="6" s="1"/>
  <c r="L328" i="6"/>
  <c r="Q328" i="6" s="1"/>
  <c r="L356" i="6"/>
  <c r="Q356" i="6" s="1"/>
  <c r="L377" i="6"/>
  <c r="Q377" i="6" s="1"/>
  <c r="P421" i="6"/>
  <c r="P48" i="6"/>
  <c r="L66" i="6"/>
  <c r="L99" i="6"/>
  <c r="N99" i="6" s="1"/>
  <c r="L125" i="6"/>
  <c r="Q125" i="6" s="1"/>
  <c r="L172" i="6"/>
  <c r="N172" i="6" s="1"/>
  <c r="L260" i="6"/>
  <c r="N260" i="6" s="1"/>
  <c r="L306" i="6"/>
  <c r="Q306" i="6" s="1"/>
  <c r="L343" i="6"/>
  <c r="N343" i="6" s="1"/>
  <c r="L351" i="6"/>
  <c r="N351" i="6" s="1"/>
  <c r="L375" i="6"/>
  <c r="N375" i="6" s="1"/>
  <c r="L382" i="6"/>
  <c r="N382" i="6" s="1"/>
  <c r="L405" i="6"/>
  <c r="N405" i="6" s="1"/>
  <c r="L407" i="6"/>
  <c r="Q407" i="6" s="1"/>
  <c r="L413" i="6"/>
  <c r="N413" i="6" s="1"/>
  <c r="L415" i="6"/>
  <c r="Q415" i="6" s="1"/>
  <c r="L417" i="6"/>
  <c r="Q417" i="6" s="1"/>
  <c r="N397" i="6"/>
  <c r="Q393" i="6"/>
  <c r="N390" i="6"/>
  <c r="Q390" i="6"/>
  <c r="Q418" i="6"/>
  <c r="N420" i="6"/>
  <c r="Q420" i="6"/>
  <c r="Q422" i="6"/>
  <c r="Q394" i="6"/>
  <c r="N396" i="6"/>
  <c r="N402" i="6"/>
  <c r="N404" i="6"/>
  <c r="Q404" i="6"/>
  <c r="Q406" i="6"/>
  <c r="Q410" i="6"/>
  <c r="N410" i="6"/>
  <c r="Q412" i="6"/>
  <c r="N414" i="6"/>
  <c r="N411" i="6"/>
  <c r="N419" i="6"/>
  <c r="N399" i="6"/>
  <c r="N379" i="6"/>
  <c r="Q379" i="6"/>
  <c r="N387" i="6"/>
  <c r="Q387" i="6"/>
  <c r="Q383" i="6"/>
  <c r="N383" i="6"/>
  <c r="Q382" i="6"/>
  <c r="L384" i="6"/>
  <c r="Q386" i="6"/>
  <c r="N380" i="6"/>
  <c r="Q371" i="6"/>
  <c r="N371" i="6"/>
  <c r="Q374" i="6"/>
  <c r="N372" i="6"/>
  <c r="N373" i="6"/>
  <c r="L376" i="6"/>
  <c r="P365" i="6"/>
  <c r="L367" i="6"/>
  <c r="Q362" i="6"/>
  <c r="N362" i="6"/>
  <c r="Q355" i="6"/>
  <c r="L357" i="6"/>
  <c r="N348" i="6"/>
  <c r="Q343" i="6"/>
  <c r="L347" i="6"/>
  <c r="L345" i="6"/>
  <c r="L353" i="6"/>
  <c r="N337" i="6"/>
  <c r="Q337" i="6"/>
  <c r="Q331" i="6"/>
  <c r="N331" i="6"/>
  <c r="N336" i="6"/>
  <c r="Q336" i="6"/>
  <c r="N338" i="6"/>
  <c r="N328" i="6"/>
  <c r="N325" i="6"/>
  <c r="N321" i="6"/>
  <c r="Q321" i="6"/>
  <c r="N319" i="6"/>
  <c r="N320" i="6"/>
  <c r="Q320" i="6"/>
  <c r="N316" i="6"/>
  <c r="Q316" i="6"/>
  <c r="N308" i="6"/>
  <c r="Q308" i="6"/>
  <c r="Q317" i="6"/>
  <c r="N317" i="6"/>
  <c r="N313" i="6"/>
  <c r="Q315" i="6"/>
  <c r="L311" i="6"/>
  <c r="N305" i="6"/>
  <c r="Q294" i="6"/>
  <c r="N294" i="6"/>
  <c r="N295" i="6"/>
  <c r="Q292" i="6"/>
  <c r="N292" i="6"/>
  <c r="L291" i="6"/>
  <c r="Q289" i="6"/>
  <c r="C26" i="14" s="1"/>
  <c r="N289" i="6"/>
  <c r="Q283" i="6"/>
  <c r="Q285" i="6"/>
  <c r="Q282" i="6"/>
  <c r="N282" i="6"/>
  <c r="Q284" i="6"/>
  <c r="Q278" i="6"/>
  <c r="N278" i="6"/>
  <c r="N276" i="6"/>
  <c r="Q276" i="6"/>
  <c r="C238" i="14" s="1"/>
  <c r="N270" i="6"/>
  <c r="N274" i="6"/>
  <c r="N267" i="6"/>
  <c r="Q267" i="6"/>
  <c r="Q265" i="6"/>
  <c r="N266" i="6"/>
  <c r="P266" i="6"/>
  <c r="N268" i="6"/>
  <c r="N257" i="6"/>
  <c r="L256" i="6"/>
  <c r="L254" i="6"/>
  <c r="L262" i="6"/>
  <c r="Q246" i="6"/>
  <c r="N249" i="6"/>
  <c r="Q249" i="6"/>
  <c r="N250" i="6"/>
  <c r="N225" i="6"/>
  <c r="Q225" i="6"/>
  <c r="N228" i="6"/>
  <c r="Q239" i="6"/>
  <c r="N239" i="6"/>
  <c r="Q241" i="6"/>
  <c r="N241" i="6"/>
  <c r="Q243" i="6"/>
  <c r="N243" i="6"/>
  <c r="N224" i="6"/>
  <c r="Q226" i="6"/>
  <c r="N232" i="6"/>
  <c r="Q234" i="6"/>
  <c r="L230" i="6"/>
  <c r="L238" i="6"/>
  <c r="N237" i="6"/>
  <c r="L227" i="6"/>
  <c r="L235" i="6"/>
  <c r="N209" i="6"/>
  <c r="Q211" i="6"/>
  <c r="Q216" i="6"/>
  <c r="N216" i="6"/>
  <c r="Q214" i="6"/>
  <c r="N214" i="6"/>
  <c r="N221" i="6"/>
  <c r="Q221" i="6"/>
  <c r="Q215" i="6"/>
  <c r="N215" i="6"/>
  <c r="N222" i="6"/>
  <c r="Q212" i="6"/>
  <c r="L208" i="6"/>
  <c r="P216" i="6"/>
  <c r="L213" i="6"/>
  <c r="N204" i="6"/>
  <c r="Q204" i="6"/>
  <c r="Q201" i="6"/>
  <c r="N201" i="6"/>
  <c r="N180" i="6"/>
  <c r="N185" i="6"/>
  <c r="Q189" i="6"/>
  <c r="N197" i="6"/>
  <c r="Q183" i="6"/>
  <c r="N183" i="6"/>
  <c r="Q191" i="6"/>
  <c r="N191" i="6"/>
  <c r="N186" i="6"/>
  <c r="N194" i="6"/>
  <c r="N202" i="6"/>
  <c r="L184" i="6"/>
  <c r="L200" i="6"/>
  <c r="L192" i="6"/>
  <c r="L206" i="6"/>
  <c r="N198" i="6"/>
  <c r="Q175" i="6"/>
  <c r="N170" i="6"/>
  <c r="Q176" i="6"/>
  <c r="N171" i="6"/>
  <c r="Q171" i="6"/>
  <c r="Q177" i="6"/>
  <c r="N177" i="6"/>
  <c r="P170" i="6"/>
  <c r="N165" i="6"/>
  <c r="Q165" i="6"/>
  <c r="N149" i="6"/>
  <c r="N161" i="6"/>
  <c r="Q154" i="6"/>
  <c r="N154" i="6"/>
  <c r="Q167" i="6"/>
  <c r="N167" i="6"/>
  <c r="Q153" i="6"/>
  <c r="N153" i="6"/>
  <c r="N158" i="6"/>
  <c r="Q158" i="6"/>
  <c r="N162" i="6"/>
  <c r="Q164" i="6"/>
  <c r="N164" i="6"/>
  <c r="N166" i="6"/>
  <c r="L155" i="6"/>
  <c r="L147" i="6"/>
  <c r="P149" i="6"/>
  <c r="N151" i="6"/>
  <c r="Q132" i="6"/>
  <c r="Q136" i="6"/>
  <c r="Q134" i="6"/>
  <c r="N134" i="6"/>
  <c r="N128" i="6"/>
  <c r="Q128" i="6"/>
  <c r="N143" i="6"/>
  <c r="Q143" i="6"/>
  <c r="L133" i="6"/>
  <c r="L141" i="6"/>
  <c r="P143" i="6"/>
  <c r="Q127" i="6"/>
  <c r="Q135" i="6"/>
  <c r="L131" i="6"/>
  <c r="L139" i="6"/>
  <c r="N130" i="6"/>
  <c r="Q124" i="6"/>
  <c r="Q121" i="6"/>
  <c r="N125" i="6"/>
  <c r="Q120" i="6"/>
  <c r="C30" i="14" s="1"/>
  <c r="N120" i="6"/>
  <c r="Q104" i="6"/>
  <c r="C94" i="14" s="1"/>
  <c r="N104" i="6"/>
  <c r="Q105" i="6"/>
  <c r="N105" i="6"/>
  <c r="N109" i="6"/>
  <c r="Q109" i="6"/>
  <c r="N113" i="6"/>
  <c r="Q112" i="6"/>
  <c r="N112" i="6"/>
  <c r="Q117" i="6"/>
  <c r="N117" i="6"/>
  <c r="N110" i="6"/>
  <c r="N106" i="6"/>
  <c r="N111" i="6"/>
  <c r="Q82" i="6"/>
  <c r="Q81" i="6"/>
  <c r="Q79" i="6"/>
  <c r="C77" i="14" s="1"/>
  <c r="L72" i="6"/>
  <c r="P33" i="6"/>
  <c r="P41" i="6"/>
  <c r="K17" i="6"/>
  <c r="J17" i="6"/>
  <c r="P17" i="6" s="1"/>
  <c r="H17" i="6"/>
  <c r="O424" i="6"/>
  <c r="M424" i="6"/>
  <c r="N15" i="6"/>
  <c r="D55" i="3"/>
  <c r="D42" i="3"/>
  <c r="D37" i="3"/>
  <c r="D30" i="3"/>
  <c r="C257" i="14" l="1"/>
  <c r="C144" i="14"/>
  <c r="C66" i="14"/>
  <c r="C119" i="14"/>
  <c r="C393" i="12"/>
  <c r="I393" i="12" s="1"/>
  <c r="C142" i="14"/>
  <c r="N395" i="6"/>
  <c r="N423" i="6"/>
  <c r="N409" i="6"/>
  <c r="N401" i="6"/>
  <c r="N392" i="6"/>
  <c r="N391" i="6"/>
  <c r="N415" i="6"/>
  <c r="I378" i="12"/>
  <c r="N341" i="6"/>
  <c r="Q314" i="6"/>
  <c r="C312" i="12" s="1"/>
  <c r="N306" i="6"/>
  <c r="N302" i="6"/>
  <c r="Q272" i="6"/>
  <c r="Q252" i="6"/>
  <c r="N258" i="6"/>
  <c r="Q261" i="6"/>
  <c r="C299" i="14"/>
  <c r="Q247" i="6"/>
  <c r="C245" i="12" s="1"/>
  <c r="L245" i="12" s="1"/>
  <c r="N229" i="6"/>
  <c r="N240" i="6"/>
  <c r="N218" i="6"/>
  <c r="N181" i="6"/>
  <c r="I171" i="12"/>
  <c r="L171" i="12"/>
  <c r="F171" i="12"/>
  <c r="C140" i="14"/>
  <c r="N173" i="6"/>
  <c r="N169" i="6"/>
  <c r="N156" i="6"/>
  <c r="N148" i="6"/>
  <c r="N160" i="6"/>
  <c r="N163" i="6"/>
  <c r="N108" i="6"/>
  <c r="N107" i="6"/>
  <c r="Q116" i="6"/>
  <c r="C104" i="12"/>
  <c r="O104" i="12" s="1"/>
  <c r="Q97" i="6"/>
  <c r="N98" i="6"/>
  <c r="Q89" i="6"/>
  <c r="C87" i="12" s="1"/>
  <c r="L87" i="12" s="1"/>
  <c r="C158" i="12"/>
  <c r="R158" i="12" s="1"/>
  <c r="C40" i="14"/>
  <c r="F389" i="12"/>
  <c r="I389" i="12"/>
  <c r="R389" i="12"/>
  <c r="Q84" i="6"/>
  <c r="N123" i="6"/>
  <c r="Q144" i="6"/>
  <c r="C142" i="12" s="1"/>
  <c r="L142" i="12" s="1"/>
  <c r="Q172" i="6"/>
  <c r="C170" i="12" s="1"/>
  <c r="N310" i="6"/>
  <c r="O256" i="12"/>
  <c r="C371" i="12"/>
  <c r="O371" i="12" s="1"/>
  <c r="C60" i="14"/>
  <c r="C129" i="14"/>
  <c r="Q86" i="6"/>
  <c r="C84" i="12" s="1"/>
  <c r="L84" i="12" s="1"/>
  <c r="N150" i="6"/>
  <c r="Q242" i="6"/>
  <c r="C240" i="12" s="1"/>
  <c r="I240" i="12" s="1"/>
  <c r="N231" i="6"/>
  <c r="N298" i="6"/>
  <c r="Q335" i="6"/>
  <c r="Q365" i="6"/>
  <c r="C202" i="14" s="1"/>
  <c r="N416" i="6"/>
  <c r="N179" i="6"/>
  <c r="F266" i="12"/>
  <c r="N73" i="6"/>
  <c r="Q69" i="6"/>
  <c r="R222" i="12"/>
  <c r="Q129" i="6"/>
  <c r="Q95" i="6"/>
  <c r="C93" i="12" s="1"/>
  <c r="R93" i="12" s="1"/>
  <c r="N205" i="6"/>
  <c r="N286" i="6"/>
  <c r="N322" i="6"/>
  <c r="N332" i="6"/>
  <c r="N359" i="6"/>
  <c r="Q366" i="6"/>
  <c r="C237" i="14" s="1"/>
  <c r="Q63" i="6"/>
  <c r="Q76" i="6"/>
  <c r="C339" i="12"/>
  <c r="O339" i="12" s="1"/>
  <c r="N122" i="6"/>
  <c r="Q220" i="6"/>
  <c r="C218" i="12" s="1"/>
  <c r="I218" i="12" s="1"/>
  <c r="Q271" i="6"/>
  <c r="C324" i="14" s="1"/>
  <c r="Q301" i="6"/>
  <c r="C311" i="14" s="1"/>
  <c r="N403" i="6"/>
  <c r="C208" i="12"/>
  <c r="L208" i="12" s="1"/>
  <c r="Q45" i="6"/>
  <c r="N41" i="6"/>
  <c r="N30" i="6"/>
  <c r="Q23" i="6"/>
  <c r="O323" i="12"/>
  <c r="F323" i="12"/>
  <c r="L323" i="12"/>
  <c r="I323" i="12"/>
  <c r="C270" i="14"/>
  <c r="C196" i="12"/>
  <c r="I196" i="12" s="1"/>
  <c r="C274" i="14"/>
  <c r="L256" i="12"/>
  <c r="R256" i="12"/>
  <c r="Q413" i="6"/>
  <c r="C411" i="12" s="1"/>
  <c r="O411" i="12" s="1"/>
  <c r="O386" i="12"/>
  <c r="I386" i="12"/>
  <c r="O378" i="12"/>
  <c r="C173" i="14"/>
  <c r="Q385" i="6"/>
  <c r="N388" i="6"/>
  <c r="R378" i="12"/>
  <c r="Q375" i="6"/>
  <c r="C373" i="12" s="1"/>
  <c r="Q370" i="6"/>
  <c r="Q369" i="6"/>
  <c r="N364" i="6"/>
  <c r="Q360" i="6"/>
  <c r="N349" i="6"/>
  <c r="R347" i="12"/>
  <c r="L339" i="12"/>
  <c r="Q346" i="6"/>
  <c r="Q351" i="6"/>
  <c r="C349" i="12" s="1"/>
  <c r="O349" i="12" s="1"/>
  <c r="N334" i="6"/>
  <c r="L332" i="12"/>
  <c r="N329" i="6"/>
  <c r="F311" i="12"/>
  <c r="L294" i="12"/>
  <c r="I294" i="12"/>
  <c r="F294" i="12"/>
  <c r="Q299" i="6"/>
  <c r="C297" i="12" s="1"/>
  <c r="Q297" i="6"/>
  <c r="N280" i="6"/>
  <c r="Q277" i="6"/>
  <c r="C275" i="12" s="1"/>
  <c r="O275" i="12" s="1"/>
  <c r="Q273" i="6"/>
  <c r="Q264" i="6"/>
  <c r="C301" i="14" s="1"/>
  <c r="L266" i="12"/>
  <c r="I266" i="12"/>
  <c r="O266" i="12"/>
  <c r="Q253" i="6"/>
  <c r="C251" i="12" s="1"/>
  <c r="I251" i="12" s="1"/>
  <c r="N255" i="6"/>
  <c r="Q248" i="6"/>
  <c r="C246" i="12" s="1"/>
  <c r="O246" i="12" s="1"/>
  <c r="L230" i="12"/>
  <c r="O230" i="12"/>
  <c r="N210" i="6"/>
  <c r="F200" i="12"/>
  <c r="Q196" i="6"/>
  <c r="C194" i="12" s="1"/>
  <c r="O200" i="12"/>
  <c r="I201" i="12"/>
  <c r="N193" i="6"/>
  <c r="Q182" i="6"/>
  <c r="F201" i="12"/>
  <c r="O201" i="12"/>
  <c r="O171" i="12"/>
  <c r="Q159" i="6"/>
  <c r="C157" i="12" s="1"/>
  <c r="N140" i="6"/>
  <c r="N103" i="6"/>
  <c r="Q96" i="6"/>
  <c r="Q91" i="6"/>
  <c r="C89" i="12" s="1"/>
  <c r="L89" i="12" s="1"/>
  <c r="N74" i="6"/>
  <c r="Q64" i="6"/>
  <c r="C62" i="12" s="1"/>
  <c r="N68" i="6"/>
  <c r="N47" i="6"/>
  <c r="N51" i="6"/>
  <c r="Q35" i="6"/>
  <c r="C149" i="14" s="1"/>
  <c r="N33" i="6"/>
  <c r="N21" i="6"/>
  <c r="I117" i="12"/>
  <c r="O117" i="12"/>
  <c r="Q188" i="6"/>
  <c r="Q85" i="6"/>
  <c r="C83" i="12" s="1"/>
  <c r="L83" i="12" s="1"/>
  <c r="N333" i="6"/>
  <c r="Q352" i="6"/>
  <c r="F230" i="12"/>
  <c r="N138" i="6"/>
  <c r="Q398" i="6"/>
  <c r="C229" i="14" s="1"/>
  <c r="N407" i="6"/>
  <c r="O294" i="12"/>
  <c r="R171" i="12"/>
  <c r="Q312" i="6"/>
  <c r="N326" i="6"/>
  <c r="Q344" i="6"/>
  <c r="C342" i="12" s="1"/>
  <c r="F342" i="12" s="1"/>
  <c r="C61" i="14"/>
  <c r="N219" i="6"/>
  <c r="Q260" i="6"/>
  <c r="C231" i="14" s="1"/>
  <c r="N309" i="6"/>
  <c r="Q421" i="6"/>
  <c r="C78" i="14" s="1"/>
  <c r="N157" i="6"/>
  <c r="Q361" i="6"/>
  <c r="C359" i="12" s="1"/>
  <c r="N90" i="6"/>
  <c r="N20" i="6"/>
  <c r="L371" i="12"/>
  <c r="C134" i="14"/>
  <c r="Q115" i="6"/>
  <c r="C113" i="12" s="1"/>
  <c r="F113" i="12" s="1"/>
  <c r="Q77" i="6"/>
  <c r="N119" i="6"/>
  <c r="N199" i="6"/>
  <c r="L311" i="12"/>
  <c r="R323" i="12"/>
  <c r="I256" i="12"/>
  <c r="L378" i="12"/>
  <c r="F293" i="12"/>
  <c r="R149" i="12"/>
  <c r="R230" i="12"/>
  <c r="R294" i="12"/>
  <c r="I235" i="12"/>
  <c r="F117" i="12"/>
  <c r="R172" i="12"/>
  <c r="R117" i="12"/>
  <c r="F371" i="12"/>
  <c r="L200" i="12"/>
  <c r="I409" i="12"/>
  <c r="F172" i="12"/>
  <c r="O158" i="12"/>
  <c r="L117" i="12"/>
  <c r="L121" i="12"/>
  <c r="R409" i="12"/>
  <c r="I121" i="12"/>
  <c r="R200" i="12"/>
  <c r="Q99" i="6"/>
  <c r="C97" i="12" s="1"/>
  <c r="Q93" i="6"/>
  <c r="C216" i="14" s="1"/>
  <c r="F248" i="12"/>
  <c r="N137" i="6"/>
  <c r="O184" i="12"/>
  <c r="R401" i="12"/>
  <c r="I401" i="12"/>
  <c r="I227" i="12"/>
  <c r="I101" i="12"/>
  <c r="F192" i="12"/>
  <c r="F227" i="12"/>
  <c r="L386" i="12"/>
  <c r="I311" i="12"/>
  <c r="I336" i="12"/>
  <c r="I208" i="12"/>
  <c r="R386" i="12"/>
  <c r="O393" i="12"/>
  <c r="L336" i="12"/>
  <c r="F386" i="12"/>
  <c r="I339" i="12"/>
  <c r="O161" i="12"/>
  <c r="I347" i="12"/>
  <c r="R161" i="12"/>
  <c r="O332" i="12"/>
  <c r="L389" i="12"/>
  <c r="O235" i="12"/>
  <c r="O311" i="12"/>
  <c r="I177" i="12"/>
  <c r="F409" i="12"/>
  <c r="R121" i="12"/>
  <c r="R397" i="12"/>
  <c r="R417" i="12"/>
  <c r="L172" i="12"/>
  <c r="O389" i="12"/>
  <c r="L293" i="12"/>
  <c r="L235" i="12"/>
  <c r="O177" i="12"/>
  <c r="L222" i="12"/>
  <c r="O208" i="12"/>
  <c r="L177" i="12"/>
  <c r="F347" i="12"/>
  <c r="O101" i="12"/>
  <c r="L397" i="12"/>
  <c r="R339" i="12"/>
  <c r="F161" i="12"/>
  <c r="O293" i="12"/>
  <c r="F196" i="12"/>
  <c r="F177" i="12"/>
  <c r="F104" i="12"/>
  <c r="O222" i="12"/>
  <c r="F336" i="12"/>
  <c r="O397" i="12"/>
  <c r="F235" i="12"/>
  <c r="O347" i="12"/>
  <c r="O272" i="12"/>
  <c r="F332" i="12"/>
  <c r="I397" i="12"/>
  <c r="F339" i="12"/>
  <c r="I238" i="12"/>
  <c r="I161" i="12"/>
  <c r="I293" i="12"/>
  <c r="R196" i="12"/>
  <c r="F109" i="12"/>
  <c r="L393" i="12"/>
  <c r="F222" i="12"/>
  <c r="R336" i="12"/>
  <c r="L409" i="12"/>
  <c r="F121" i="12"/>
  <c r="R332" i="12"/>
  <c r="I172" i="12"/>
  <c r="L196" i="12"/>
  <c r="I158" i="12"/>
  <c r="R109" i="12"/>
  <c r="R393" i="12"/>
  <c r="O268" i="12"/>
  <c r="I248" i="12"/>
  <c r="R227" i="12"/>
  <c r="O227" i="12"/>
  <c r="L216" i="12"/>
  <c r="I216" i="12"/>
  <c r="F216" i="12"/>
  <c r="O216" i="12"/>
  <c r="C173" i="12"/>
  <c r="O173" i="12" s="1"/>
  <c r="C307" i="14"/>
  <c r="C258" i="12"/>
  <c r="L258" i="12" s="1"/>
  <c r="C265" i="12"/>
  <c r="O265" i="12" s="1"/>
  <c r="C259" i="14"/>
  <c r="C280" i="12"/>
  <c r="R280" i="12" s="1"/>
  <c r="C47" i="14"/>
  <c r="C303" i="12"/>
  <c r="R303" i="12" s="1"/>
  <c r="C212" i="14"/>
  <c r="C419" i="12"/>
  <c r="R419" i="12" s="1"/>
  <c r="C394" i="12"/>
  <c r="I394" i="12" s="1"/>
  <c r="C240" i="14"/>
  <c r="C395" i="12"/>
  <c r="R395" i="12" s="1"/>
  <c r="C161" i="14"/>
  <c r="C105" i="12"/>
  <c r="I105" i="12" s="1"/>
  <c r="C313" i="14"/>
  <c r="C122" i="12"/>
  <c r="I122" i="12" s="1"/>
  <c r="C29" i="14"/>
  <c r="C132" i="12"/>
  <c r="O132" i="12" s="1"/>
  <c r="C97" i="14"/>
  <c r="C175" i="12"/>
  <c r="L175" i="12" s="1"/>
  <c r="C221" i="14"/>
  <c r="C181" i="12"/>
  <c r="R181" i="12" s="1"/>
  <c r="C371" i="14"/>
  <c r="C217" i="12"/>
  <c r="R217" i="12" s="1"/>
  <c r="C292" i="14"/>
  <c r="C207" i="12"/>
  <c r="L207" i="12" s="1"/>
  <c r="C58" i="14"/>
  <c r="C229" i="12"/>
  <c r="R229" i="12" s="1"/>
  <c r="C279" i="14"/>
  <c r="C244" i="12"/>
  <c r="O244" i="12" s="1"/>
  <c r="C98" i="14"/>
  <c r="C255" i="12"/>
  <c r="I255" i="12" s="1"/>
  <c r="C336" i="14"/>
  <c r="C276" i="12"/>
  <c r="O276" i="12" s="1"/>
  <c r="C88" i="14"/>
  <c r="C283" i="12"/>
  <c r="I283" i="12" s="1"/>
  <c r="C275" i="14"/>
  <c r="C290" i="12"/>
  <c r="L290" i="12" s="1"/>
  <c r="C100" i="14"/>
  <c r="C295" i="12"/>
  <c r="L295" i="12" s="1"/>
  <c r="C253" i="14"/>
  <c r="C307" i="12"/>
  <c r="O307" i="12" s="1"/>
  <c r="C289" i="14"/>
  <c r="C320" i="12"/>
  <c r="R320" i="12" s="1"/>
  <c r="C82" i="14"/>
  <c r="C335" i="12"/>
  <c r="L335" i="12" s="1"/>
  <c r="C122" i="14"/>
  <c r="C344" i="12"/>
  <c r="I344" i="12" s="1"/>
  <c r="C205" i="14"/>
  <c r="C363" i="12"/>
  <c r="L363" i="12" s="1"/>
  <c r="C206" i="14"/>
  <c r="C381" i="12"/>
  <c r="O381" i="12" s="1"/>
  <c r="C361" i="14"/>
  <c r="C354" i="12"/>
  <c r="R354" i="12" s="1"/>
  <c r="C268" i="14"/>
  <c r="C231" i="12"/>
  <c r="F231" i="12" s="1"/>
  <c r="C112" i="14"/>
  <c r="C52" i="12"/>
  <c r="O52" i="12" s="1"/>
  <c r="C151" i="14"/>
  <c r="C34" i="12"/>
  <c r="O34" i="12" s="1"/>
  <c r="C373" i="14"/>
  <c r="C20" i="12"/>
  <c r="F20" i="12" s="1"/>
  <c r="C171" i="14"/>
  <c r="C112" i="12"/>
  <c r="O112" i="12" s="1"/>
  <c r="C113" i="14"/>
  <c r="C399" i="12"/>
  <c r="R399" i="12" s="1"/>
  <c r="C139" i="14"/>
  <c r="C234" i="12"/>
  <c r="R234" i="12" s="1"/>
  <c r="C54" i="14"/>
  <c r="C128" i="12"/>
  <c r="F128" i="12" s="1"/>
  <c r="C241" i="14"/>
  <c r="C51" i="12"/>
  <c r="I51" i="12" s="1"/>
  <c r="C36" i="14"/>
  <c r="C28" i="12"/>
  <c r="R28" i="12" s="1"/>
  <c r="C280" i="14"/>
  <c r="C44" i="12"/>
  <c r="R44" i="12" s="1"/>
  <c r="C306" i="14"/>
  <c r="C41" i="12"/>
  <c r="O41" i="12" s="1"/>
  <c r="C343" i="14"/>
  <c r="C379" i="12"/>
  <c r="R379" i="12" s="1"/>
  <c r="C363" i="14"/>
  <c r="L101" i="12"/>
  <c r="L192" i="12"/>
  <c r="R184" i="12"/>
  <c r="F401" i="12"/>
  <c r="L109" i="12"/>
  <c r="I104" i="12"/>
  <c r="L268" i="12"/>
  <c r="C82" i="12"/>
  <c r="L82" i="12" s="1"/>
  <c r="C45" i="14"/>
  <c r="C155" i="12"/>
  <c r="I155" i="12" s="1"/>
  <c r="C192" i="14"/>
  <c r="C210" i="12"/>
  <c r="L210" i="12" s="1"/>
  <c r="C353" i="14"/>
  <c r="C105" i="14"/>
  <c r="C134" i="12"/>
  <c r="R134" i="12" s="1"/>
  <c r="C234" i="14"/>
  <c r="C160" i="12"/>
  <c r="I160" i="12" s="1"/>
  <c r="C25" i="14"/>
  <c r="C152" i="12"/>
  <c r="R152" i="12" s="1"/>
  <c r="C197" i="14"/>
  <c r="C169" i="12"/>
  <c r="I169" i="12" s="1"/>
  <c r="C365" i="14"/>
  <c r="C260" i="14"/>
  <c r="C203" i="12"/>
  <c r="R203" i="12" s="1"/>
  <c r="C262" i="14"/>
  <c r="C232" i="12"/>
  <c r="F232" i="12" s="1"/>
  <c r="C368" i="14"/>
  <c r="C208" i="14"/>
  <c r="C308" i="12"/>
  <c r="F308" i="12" s="1"/>
  <c r="C316" i="14"/>
  <c r="C318" i="12"/>
  <c r="F318" i="12" s="1"/>
  <c r="C84" i="14"/>
  <c r="C367" i="12"/>
  <c r="O367" i="12" s="1"/>
  <c r="C210" i="14"/>
  <c r="C383" i="12"/>
  <c r="O383" i="12" s="1"/>
  <c r="C354" i="14"/>
  <c r="C412" i="12"/>
  <c r="R412" i="12" s="1"/>
  <c r="C218" i="14"/>
  <c r="C402" i="12"/>
  <c r="O402" i="12" s="1"/>
  <c r="C109" i="14"/>
  <c r="C392" i="12"/>
  <c r="F392" i="12" s="1"/>
  <c r="C106" i="14"/>
  <c r="C416" i="12"/>
  <c r="I416" i="12" s="1"/>
  <c r="C277" i="14"/>
  <c r="C304" i="12"/>
  <c r="O304" i="12" s="1"/>
  <c r="C93" i="14"/>
  <c r="C106" i="12"/>
  <c r="R106" i="12" s="1"/>
  <c r="C187" i="14"/>
  <c r="C178" i="12"/>
  <c r="O178" i="12" s="1"/>
  <c r="C348" i="14"/>
  <c r="C108" i="12"/>
  <c r="R108" i="12" s="1"/>
  <c r="C124" i="14"/>
  <c r="C47" i="12"/>
  <c r="F47" i="12" s="1"/>
  <c r="C276" i="14"/>
  <c r="I192" i="12"/>
  <c r="O238" i="12"/>
  <c r="I184" i="12"/>
  <c r="R104" i="12"/>
  <c r="I268" i="12"/>
  <c r="C119" i="12"/>
  <c r="O119" i="12" s="1"/>
  <c r="C126" i="14"/>
  <c r="C110" i="12"/>
  <c r="F110" i="12" s="1"/>
  <c r="C294" i="14"/>
  <c r="C123" i="12"/>
  <c r="L123" i="12" s="1"/>
  <c r="C239" i="14"/>
  <c r="C135" i="12"/>
  <c r="F135" i="12" s="1"/>
  <c r="C290" i="14"/>
  <c r="C156" i="12"/>
  <c r="O156" i="12" s="1"/>
  <c r="C27" i="14"/>
  <c r="C146" i="12"/>
  <c r="R146" i="12" s="1"/>
  <c r="C108" i="14"/>
  <c r="C220" i="12"/>
  <c r="O220" i="12" s="1"/>
  <c r="C118" i="14"/>
  <c r="C212" i="12"/>
  <c r="F212" i="12" s="1"/>
  <c r="C194" i="14"/>
  <c r="C239" i="12"/>
  <c r="R239" i="12" s="1"/>
  <c r="C287" i="14"/>
  <c r="C296" i="12"/>
  <c r="O296" i="12" s="1"/>
  <c r="C264" i="14"/>
  <c r="C313" i="12"/>
  <c r="F313" i="12" s="1"/>
  <c r="C288" i="14"/>
  <c r="C314" i="12"/>
  <c r="L314" i="12" s="1"/>
  <c r="C281" i="14"/>
  <c r="C334" i="12"/>
  <c r="O334" i="12" s="1"/>
  <c r="C271" i="14"/>
  <c r="C333" i="12"/>
  <c r="L333" i="12" s="1"/>
  <c r="C147" i="14"/>
  <c r="C385" i="12"/>
  <c r="F385" i="12" s="1"/>
  <c r="C247" i="14"/>
  <c r="C420" i="12"/>
  <c r="L420" i="12" s="1"/>
  <c r="C226" i="14"/>
  <c r="C388" i="12"/>
  <c r="F388" i="12" s="1"/>
  <c r="C168" i="14"/>
  <c r="C413" i="12"/>
  <c r="F413" i="12" s="1"/>
  <c r="C117" i="14"/>
  <c r="C88" i="12"/>
  <c r="L88" i="12" s="1"/>
  <c r="C131" i="14"/>
  <c r="C50" i="12"/>
  <c r="L50" i="12" s="1"/>
  <c r="C34" i="14"/>
  <c r="C18" i="12"/>
  <c r="O18" i="12" s="1"/>
  <c r="C18" i="14"/>
  <c r="C17" i="12"/>
  <c r="I17" i="12" s="1"/>
  <c r="C17" i="14"/>
  <c r="C337" i="12"/>
  <c r="O337" i="12" s="1"/>
  <c r="C204" i="14"/>
  <c r="C40" i="12"/>
  <c r="R40" i="12" s="1"/>
  <c r="C372" i="14"/>
  <c r="C72" i="12"/>
  <c r="R72" i="12" s="1"/>
  <c r="C90" i="14"/>
  <c r="C37" i="12"/>
  <c r="F37" i="12" s="1"/>
  <c r="C236" i="14"/>
  <c r="C26" i="12"/>
  <c r="L26" i="12" s="1"/>
  <c r="C132" i="14"/>
  <c r="C66" i="12"/>
  <c r="L66" i="12" s="1"/>
  <c r="C225" i="14"/>
  <c r="C25" i="12"/>
  <c r="I25" i="12" s="1"/>
  <c r="C115" i="14"/>
  <c r="C348" i="12"/>
  <c r="I348" i="12" s="1"/>
  <c r="C283" i="14"/>
  <c r="C185" i="12"/>
  <c r="L185" i="12" s="1"/>
  <c r="C360" i="14"/>
  <c r="F272" i="12"/>
  <c r="O417" i="12"/>
  <c r="L238" i="12"/>
  <c r="F184" i="12"/>
  <c r="L104" i="12"/>
  <c r="C125" i="12"/>
  <c r="O125" i="12" s="1"/>
  <c r="C152" i="14"/>
  <c r="C162" i="12"/>
  <c r="C174" i="14"/>
  <c r="C292" i="12"/>
  <c r="I292" i="12" s="1"/>
  <c r="C341" i="14"/>
  <c r="C75" i="12"/>
  <c r="F75" i="12" s="1"/>
  <c r="C250" i="14"/>
  <c r="C141" i="12"/>
  <c r="L141" i="12" s="1"/>
  <c r="C222" i="14"/>
  <c r="C159" i="12"/>
  <c r="I159" i="12" s="1"/>
  <c r="C63" i="14"/>
  <c r="C163" i="12"/>
  <c r="R163" i="12" s="1"/>
  <c r="C70" i="14"/>
  <c r="C174" i="12"/>
  <c r="C133" i="14"/>
  <c r="C186" i="12"/>
  <c r="I186" i="12" s="1"/>
  <c r="C177" i="14"/>
  <c r="C224" i="12"/>
  <c r="L224" i="12" s="1"/>
  <c r="C321" i="14"/>
  <c r="C259" i="12"/>
  <c r="R259" i="12" s="1"/>
  <c r="C185" i="14"/>
  <c r="C264" i="12"/>
  <c r="C203" i="14"/>
  <c r="C358" i="14"/>
  <c r="C282" i="12"/>
  <c r="I282" i="12" s="1"/>
  <c r="C211" i="14"/>
  <c r="C281" i="12"/>
  <c r="O281" i="12" s="1"/>
  <c r="C172" i="14"/>
  <c r="C327" i="12"/>
  <c r="C164" i="14"/>
  <c r="C341" i="12"/>
  <c r="I341" i="12" s="1"/>
  <c r="C33" i="14"/>
  <c r="C346" i="12"/>
  <c r="F346" i="12" s="1"/>
  <c r="C367" i="14"/>
  <c r="C357" i="12"/>
  <c r="L357" i="12" s="1"/>
  <c r="C37" i="14"/>
  <c r="C362" i="12"/>
  <c r="F362" i="12" s="1"/>
  <c r="C155" i="14"/>
  <c r="C370" i="12"/>
  <c r="R370" i="12" s="1"/>
  <c r="C278" i="14"/>
  <c r="C410" i="12"/>
  <c r="O410" i="12" s="1"/>
  <c r="C245" i="14"/>
  <c r="C180" i="12"/>
  <c r="F180" i="12" s="1"/>
  <c r="C265" i="14"/>
  <c r="C21" i="12"/>
  <c r="L21" i="12" s="1"/>
  <c r="C219" i="14"/>
  <c r="C67" i="12"/>
  <c r="F67" i="12" s="1"/>
  <c r="C158" i="14"/>
  <c r="C45" i="12"/>
  <c r="R45" i="12" s="1"/>
  <c r="C21" i="14"/>
  <c r="C325" i="12"/>
  <c r="I325" i="12" s="1"/>
  <c r="C190" i="14"/>
  <c r="C197" i="12"/>
  <c r="R197" i="12" s="1"/>
  <c r="C335" i="14"/>
  <c r="C154" i="12"/>
  <c r="L154" i="12" s="1"/>
  <c r="C249" i="14"/>
  <c r="C74" i="12"/>
  <c r="L74" i="12" s="1"/>
  <c r="C87" i="14"/>
  <c r="L272" i="12"/>
  <c r="L417" i="12"/>
  <c r="F238" i="12"/>
  <c r="R248" i="12"/>
  <c r="C130" i="12"/>
  <c r="F130" i="12" s="1"/>
  <c r="C186" i="14"/>
  <c r="C164" i="12"/>
  <c r="F164" i="12" s="1"/>
  <c r="C252" i="14"/>
  <c r="C191" i="12"/>
  <c r="F191" i="12" s="1"/>
  <c r="C362" i="14"/>
  <c r="C326" i="12"/>
  <c r="O326" i="12" s="1"/>
  <c r="C217" i="14"/>
  <c r="C364" i="12"/>
  <c r="F364" i="12" s="1"/>
  <c r="C384" i="12"/>
  <c r="F384" i="12" s="1"/>
  <c r="C193" i="14"/>
  <c r="C377" i="12"/>
  <c r="F377" i="12" s="1"/>
  <c r="C293" i="14"/>
  <c r="C400" i="12"/>
  <c r="L400" i="12" s="1"/>
  <c r="C67" i="14"/>
  <c r="C46" i="12"/>
  <c r="I46" i="12" s="1"/>
  <c r="C256" i="14"/>
  <c r="C414" i="12"/>
  <c r="I414" i="12" s="1"/>
  <c r="C326" i="14"/>
  <c r="C63" i="12"/>
  <c r="R63" i="12" s="1"/>
  <c r="C263" i="14"/>
  <c r="C195" i="12"/>
  <c r="I195" i="12" s="1"/>
  <c r="C243" i="14"/>
  <c r="C148" i="12"/>
  <c r="O148" i="12" s="1"/>
  <c r="C20" i="14"/>
  <c r="C55" i="12"/>
  <c r="L55" i="12" s="1"/>
  <c r="C157" i="14"/>
  <c r="C35" i="12"/>
  <c r="O35" i="12" s="1"/>
  <c r="C89" i="14"/>
  <c r="C193" i="12"/>
  <c r="R193" i="12" s="1"/>
  <c r="C315" i="14"/>
  <c r="C390" i="12"/>
  <c r="L390" i="12" s="1"/>
  <c r="C80" i="14"/>
  <c r="C19" i="12"/>
  <c r="F19" i="12" s="1"/>
  <c r="C224" i="14"/>
  <c r="C138" i="12"/>
  <c r="L138" i="12" s="1"/>
  <c r="C96" i="14"/>
  <c r="C147" i="12"/>
  <c r="F147" i="12" s="1"/>
  <c r="C349" i="14"/>
  <c r="C213" i="12"/>
  <c r="I213" i="12" s="1"/>
  <c r="C44" i="14"/>
  <c r="C237" i="12"/>
  <c r="I237" i="12" s="1"/>
  <c r="C16" i="14"/>
  <c r="C350" i="12"/>
  <c r="R350" i="12" s="1"/>
  <c r="C53" i="14"/>
  <c r="C215" i="12"/>
  <c r="L215" i="12" s="1"/>
  <c r="C48" i="14"/>
  <c r="C187" i="12"/>
  <c r="I187" i="12" s="1"/>
  <c r="C332" i="14"/>
  <c r="C247" i="12"/>
  <c r="F247" i="12" s="1"/>
  <c r="C267" i="14"/>
  <c r="C250" i="12"/>
  <c r="R250" i="12" s="1"/>
  <c r="C128" i="14"/>
  <c r="C270" i="12"/>
  <c r="C269" i="14"/>
  <c r="C284" i="12"/>
  <c r="O284" i="12" s="1"/>
  <c r="C24" i="14"/>
  <c r="C300" i="12"/>
  <c r="R300" i="12" s="1"/>
  <c r="C121" i="14"/>
  <c r="C315" i="12"/>
  <c r="C314" i="14"/>
  <c r="C319" i="12"/>
  <c r="I319" i="12" s="1"/>
  <c r="C41" i="14"/>
  <c r="C330" i="12"/>
  <c r="L330" i="12" s="1"/>
  <c r="C333" i="14"/>
  <c r="C331" i="12"/>
  <c r="O331" i="12" s="1"/>
  <c r="C39" i="14"/>
  <c r="C353" i="12"/>
  <c r="C198" i="14"/>
  <c r="C360" i="12"/>
  <c r="L360" i="12" s="1"/>
  <c r="C223" i="14"/>
  <c r="C372" i="12"/>
  <c r="I372" i="12" s="1"/>
  <c r="C328" i="14"/>
  <c r="C407" i="12"/>
  <c r="L407" i="12" s="1"/>
  <c r="C64" i="14"/>
  <c r="C39" i="12"/>
  <c r="L39" i="12" s="1"/>
  <c r="C369" i="14"/>
  <c r="C150" i="12"/>
  <c r="O150" i="12" s="1"/>
  <c r="C50" i="14"/>
  <c r="C140" i="12"/>
  <c r="L140" i="12" s="1"/>
  <c r="C183" i="14"/>
  <c r="C65" i="12"/>
  <c r="C296" i="14"/>
  <c r="C43" i="12"/>
  <c r="R43" i="12" s="1"/>
  <c r="C189" i="14"/>
  <c r="C188" i="12"/>
  <c r="F188" i="12" s="1"/>
  <c r="C167" i="14"/>
  <c r="R272" i="12"/>
  <c r="F101" i="12"/>
  <c r="R192" i="12"/>
  <c r="I417" i="12"/>
  <c r="O401" i="12"/>
  <c r="O109" i="12"/>
  <c r="F268" i="12"/>
  <c r="L248" i="12"/>
  <c r="R208" i="12"/>
  <c r="C199" i="12"/>
  <c r="I199" i="12" s="1"/>
  <c r="C286" i="14"/>
  <c r="C214" i="12"/>
  <c r="F214" i="12" s="1"/>
  <c r="C59" i="14"/>
  <c r="C317" i="12"/>
  <c r="R317" i="12" s="1"/>
  <c r="C42" i="14"/>
  <c r="C71" i="12"/>
  <c r="F71" i="12" s="1"/>
  <c r="C43" i="14"/>
  <c r="C79" i="12"/>
  <c r="F79" i="12" s="1"/>
  <c r="C95" i="14"/>
  <c r="C94" i="12"/>
  <c r="I94" i="12" s="1"/>
  <c r="C99" i="14"/>
  <c r="C111" i="12"/>
  <c r="I111" i="12" s="1"/>
  <c r="C261" i="14"/>
  <c r="C120" i="12"/>
  <c r="L120" i="12" s="1"/>
  <c r="C22" i="14"/>
  <c r="C126" i="12"/>
  <c r="R126" i="12" s="1"/>
  <c r="C282" i="14"/>
  <c r="C151" i="12"/>
  <c r="L151" i="12" s="1"/>
  <c r="C248" i="14"/>
  <c r="C179" i="12"/>
  <c r="I179" i="12" s="1"/>
  <c r="C138" i="14"/>
  <c r="C219" i="12"/>
  <c r="O219" i="12" s="1"/>
  <c r="C28" i="14"/>
  <c r="C80" i="12"/>
  <c r="O80" i="12" s="1"/>
  <c r="C111" i="14"/>
  <c r="C95" i="12"/>
  <c r="R95" i="12" s="1"/>
  <c r="C120" i="14"/>
  <c r="C115" i="12"/>
  <c r="L115" i="12" s="1"/>
  <c r="C255" i="14"/>
  <c r="C107" i="12"/>
  <c r="I107" i="12" s="1"/>
  <c r="C258" i="14"/>
  <c r="C133" i="12"/>
  <c r="I133" i="12" s="1"/>
  <c r="C213" i="14"/>
  <c r="C127" i="12"/>
  <c r="L127" i="12" s="1"/>
  <c r="C180" i="14"/>
  <c r="C56" i="14"/>
  <c r="C168" i="12"/>
  <c r="R168" i="12" s="1"/>
  <c r="C182" i="14"/>
  <c r="C189" i="12"/>
  <c r="R189" i="12" s="1"/>
  <c r="C342" i="14"/>
  <c r="C209" i="12"/>
  <c r="L209" i="12" s="1"/>
  <c r="C175" i="14"/>
  <c r="C241" i="12"/>
  <c r="L241" i="12" s="1"/>
  <c r="C163" i="14"/>
  <c r="C226" i="12"/>
  <c r="F226" i="12" s="1"/>
  <c r="C377" i="14"/>
  <c r="C253" i="12"/>
  <c r="O253" i="12" s="1"/>
  <c r="C246" i="14"/>
  <c r="C263" i="12"/>
  <c r="I263" i="12" s="1"/>
  <c r="C297" i="14"/>
  <c r="C306" i="12"/>
  <c r="O306" i="12" s="1"/>
  <c r="C232" i="14"/>
  <c r="C310" i="12"/>
  <c r="L310" i="12" s="1"/>
  <c r="C318" i="14"/>
  <c r="C380" i="12"/>
  <c r="O380" i="12" s="1"/>
  <c r="C337" i="14"/>
  <c r="C421" i="12"/>
  <c r="F421" i="12" s="1"/>
  <c r="C227" i="14"/>
  <c r="C408" i="12"/>
  <c r="R408" i="12" s="1"/>
  <c r="C114" i="14"/>
  <c r="C418" i="12"/>
  <c r="L418" i="12" s="1"/>
  <c r="C191" i="14"/>
  <c r="C391" i="12"/>
  <c r="O391" i="12" s="1"/>
  <c r="C71" i="14"/>
  <c r="C405" i="12"/>
  <c r="L405" i="12" s="1"/>
  <c r="C102" i="14"/>
  <c r="C368" i="12"/>
  <c r="F368" i="12" s="1"/>
  <c r="C65" i="14"/>
  <c r="C61" i="12"/>
  <c r="I61" i="12" s="1"/>
  <c r="C254" i="14"/>
  <c r="C36" i="12"/>
  <c r="F36" i="12" s="1"/>
  <c r="C233" i="14"/>
  <c r="C32" i="12"/>
  <c r="R32" i="12" s="1"/>
  <c r="C356" i="14"/>
  <c r="C53" i="12"/>
  <c r="F53" i="12" s="1"/>
  <c r="C55" i="14"/>
  <c r="C31" i="12"/>
  <c r="F31" i="12" s="1"/>
  <c r="C150" i="14"/>
  <c r="C96" i="12"/>
  <c r="F96" i="12" s="1"/>
  <c r="C195" i="14"/>
  <c r="C48" i="12"/>
  <c r="O48" i="12" s="1"/>
  <c r="C32" i="14"/>
  <c r="C33" i="12"/>
  <c r="L33" i="12" s="1"/>
  <c r="C114" i="12"/>
  <c r="F114" i="12" s="1"/>
  <c r="C162" i="14"/>
  <c r="C165" i="12"/>
  <c r="F165" i="12" s="1"/>
  <c r="C322" i="14"/>
  <c r="C202" i="12"/>
  <c r="I202" i="12" s="1"/>
  <c r="C214" i="14"/>
  <c r="C223" i="12"/>
  <c r="I223" i="12" s="1"/>
  <c r="C153" i="14"/>
  <c r="C271" i="12"/>
  <c r="R271" i="12" s="1"/>
  <c r="C366" i="14"/>
  <c r="C329" i="12"/>
  <c r="O329" i="12" s="1"/>
  <c r="C38" i="14"/>
  <c r="C358" i="12"/>
  <c r="L358" i="12" s="1"/>
  <c r="C49" i="14"/>
  <c r="C369" i="12"/>
  <c r="I369" i="12" s="1"/>
  <c r="C166" i="14"/>
  <c r="C404" i="12"/>
  <c r="R404" i="12" s="1"/>
  <c r="C159" i="14"/>
  <c r="C415" i="12"/>
  <c r="L415" i="12" s="1"/>
  <c r="C146" i="14"/>
  <c r="C375" i="12"/>
  <c r="L375" i="12" s="1"/>
  <c r="C196" i="14"/>
  <c r="C49" i="12"/>
  <c r="O49" i="12" s="1"/>
  <c r="C215" i="14"/>
  <c r="C183" i="12"/>
  <c r="L183" i="12" s="1"/>
  <c r="C374" i="14"/>
  <c r="C103" i="12"/>
  <c r="O103" i="12" s="1"/>
  <c r="C136" i="14"/>
  <c r="F138" i="12"/>
  <c r="R138" i="12"/>
  <c r="O138" i="12"/>
  <c r="I138" i="12"/>
  <c r="L35" i="12"/>
  <c r="O187" i="12"/>
  <c r="L179" i="12"/>
  <c r="O270" i="12"/>
  <c r="I270" i="12"/>
  <c r="R270" i="12"/>
  <c r="L270" i="12"/>
  <c r="F270" i="12"/>
  <c r="F275" i="6"/>
  <c r="C273" i="12" s="1"/>
  <c r="C274" i="12"/>
  <c r="F288" i="6"/>
  <c r="C286" i="12" s="1"/>
  <c r="C287" i="12"/>
  <c r="I315" i="12"/>
  <c r="L315" i="12"/>
  <c r="R315" i="12"/>
  <c r="O315" i="12"/>
  <c r="F315" i="12"/>
  <c r="O330" i="12"/>
  <c r="F330" i="12"/>
  <c r="R330" i="12"/>
  <c r="I353" i="12"/>
  <c r="R353" i="12"/>
  <c r="F353" i="12"/>
  <c r="O353" i="12"/>
  <c r="L353" i="12"/>
  <c r="F372" i="12"/>
  <c r="L372" i="12"/>
  <c r="O372" i="12"/>
  <c r="R372" i="12"/>
  <c r="I65" i="12"/>
  <c r="R65" i="12"/>
  <c r="O65" i="12"/>
  <c r="F65" i="12"/>
  <c r="L65" i="12"/>
  <c r="O377" i="12"/>
  <c r="I377" i="12"/>
  <c r="R377" i="12"/>
  <c r="L377" i="12"/>
  <c r="F63" i="12"/>
  <c r="R111" i="12"/>
  <c r="F101" i="6"/>
  <c r="C99" i="12" s="1"/>
  <c r="C102" i="12"/>
  <c r="O126" i="12"/>
  <c r="F253" i="12"/>
  <c r="R306" i="12"/>
  <c r="O421" i="12"/>
  <c r="R405" i="12"/>
  <c r="O61" i="12"/>
  <c r="O32" i="12"/>
  <c r="O317" i="12"/>
  <c r="F317" i="12"/>
  <c r="I317" i="12"/>
  <c r="L162" i="12"/>
  <c r="R162" i="12"/>
  <c r="F162" i="12"/>
  <c r="I162" i="12"/>
  <c r="O162" i="12"/>
  <c r="F202" i="12"/>
  <c r="O210" i="12"/>
  <c r="R210" i="12"/>
  <c r="F210" i="12"/>
  <c r="I210" i="12"/>
  <c r="L265" i="12"/>
  <c r="F303" i="12"/>
  <c r="F324" i="6"/>
  <c r="C322" i="12" s="1"/>
  <c r="C324" i="12"/>
  <c r="L394" i="12"/>
  <c r="R375" i="12"/>
  <c r="F168" i="6"/>
  <c r="C166" i="12" s="1"/>
  <c r="C167" i="12"/>
  <c r="F290" i="12"/>
  <c r="I335" i="12"/>
  <c r="O335" i="12"/>
  <c r="R363" i="12"/>
  <c r="F354" i="12"/>
  <c r="O354" i="12"/>
  <c r="L354" i="12"/>
  <c r="I354" i="12"/>
  <c r="F399" i="12"/>
  <c r="R128" i="12"/>
  <c r="F28" i="12"/>
  <c r="I28" i="12"/>
  <c r="L379" i="12"/>
  <c r="O155" i="12"/>
  <c r="O105" i="12"/>
  <c r="F181" i="12"/>
  <c r="O181" i="12"/>
  <c r="F118" i="6"/>
  <c r="C116" i="12" s="1"/>
  <c r="C118" i="12"/>
  <c r="I152" i="12"/>
  <c r="I203" i="12"/>
  <c r="F269" i="6"/>
  <c r="C267" i="12" s="1"/>
  <c r="C269" i="12"/>
  <c r="I318" i="12"/>
  <c r="I412" i="12"/>
  <c r="F178" i="12"/>
  <c r="I178" i="12"/>
  <c r="R47" i="12"/>
  <c r="F78" i="6"/>
  <c r="C76" i="12" s="1"/>
  <c r="C77" i="12"/>
  <c r="O350" i="12"/>
  <c r="F303" i="6"/>
  <c r="C301" i="12" s="1"/>
  <c r="C302" i="12"/>
  <c r="O46" i="12"/>
  <c r="O134" i="12"/>
  <c r="R123" i="12"/>
  <c r="I156" i="12"/>
  <c r="I220" i="12"/>
  <c r="F279" i="6"/>
  <c r="C277" i="12" s="1"/>
  <c r="C278" i="12"/>
  <c r="L296" i="12"/>
  <c r="F300" i="6"/>
  <c r="C298" i="12" s="1"/>
  <c r="C299" i="12"/>
  <c r="O333" i="12"/>
  <c r="I385" i="12"/>
  <c r="R37" i="12"/>
  <c r="I37" i="12"/>
  <c r="O37" i="12"/>
  <c r="R66" i="12"/>
  <c r="I130" i="12"/>
  <c r="L130" i="12"/>
  <c r="I141" i="12"/>
  <c r="L159" i="12"/>
  <c r="I174" i="12"/>
  <c r="F174" i="12"/>
  <c r="R174" i="12"/>
  <c r="O174" i="12"/>
  <c r="L174" i="12"/>
  <c r="L186" i="12"/>
  <c r="R224" i="12"/>
  <c r="F224" i="12"/>
  <c r="R264" i="12"/>
  <c r="F264" i="12"/>
  <c r="I264" i="12"/>
  <c r="O264" i="12"/>
  <c r="L264" i="12"/>
  <c r="O327" i="12"/>
  <c r="L327" i="12"/>
  <c r="R327" i="12"/>
  <c r="F327" i="12"/>
  <c r="I327" i="12"/>
  <c r="O346" i="12"/>
  <c r="L362" i="12"/>
  <c r="O370" i="12"/>
  <c r="R410" i="12"/>
  <c r="I180" i="12"/>
  <c r="R67" i="12"/>
  <c r="O67" i="12"/>
  <c r="I67" i="12"/>
  <c r="L67" i="12"/>
  <c r="R325" i="12"/>
  <c r="O197" i="12"/>
  <c r="F154" i="12"/>
  <c r="I154" i="12"/>
  <c r="R154" i="12"/>
  <c r="O154" i="12"/>
  <c r="Q145" i="6"/>
  <c r="F245" i="6"/>
  <c r="C243" i="12" s="1"/>
  <c r="N304" i="6"/>
  <c r="N327" i="6"/>
  <c r="N356" i="6"/>
  <c r="Q31" i="6"/>
  <c r="N31" i="6"/>
  <c r="F75" i="6"/>
  <c r="C73" i="12" s="1"/>
  <c r="Q72" i="6"/>
  <c r="C104" i="14" s="1"/>
  <c r="N72" i="6"/>
  <c r="Q259" i="6"/>
  <c r="N259" i="6"/>
  <c r="Q29" i="6"/>
  <c r="C184" i="14" s="1"/>
  <c r="N29" i="6"/>
  <c r="N100" i="6"/>
  <c r="Q100" i="6"/>
  <c r="C148" i="14" s="1"/>
  <c r="Q62" i="6"/>
  <c r="C101" i="14" s="1"/>
  <c r="N62" i="6"/>
  <c r="N142" i="6"/>
  <c r="N217" i="6"/>
  <c r="N233" i="6"/>
  <c r="N236" i="6"/>
  <c r="N339" i="6"/>
  <c r="N417" i="6"/>
  <c r="Q405" i="6"/>
  <c r="Q70" i="6"/>
  <c r="N70" i="6"/>
  <c r="F80" i="6"/>
  <c r="C78" i="12" s="1"/>
  <c r="Q88" i="6"/>
  <c r="F330" i="6"/>
  <c r="C328" i="12" s="1"/>
  <c r="Q60" i="6"/>
  <c r="N60" i="6"/>
  <c r="Q32" i="6"/>
  <c r="N32" i="6"/>
  <c r="Q408" i="6"/>
  <c r="N408" i="6"/>
  <c r="Q59" i="6"/>
  <c r="N59" i="6"/>
  <c r="N377" i="6"/>
  <c r="Q66" i="6"/>
  <c r="N66" i="6"/>
  <c r="Q18" i="6"/>
  <c r="N18" i="6"/>
  <c r="Q400" i="6"/>
  <c r="C79" i="14" s="1"/>
  <c r="N400" i="6"/>
  <c r="Q56" i="6"/>
  <c r="N56" i="6"/>
  <c r="Q87" i="6"/>
  <c r="C81" i="14" s="1"/>
  <c r="F281" i="6"/>
  <c r="C279" i="12" s="1"/>
  <c r="F293" i="6"/>
  <c r="C291" i="12" s="1"/>
  <c r="F318" i="6"/>
  <c r="C316" i="12" s="1"/>
  <c r="Q342" i="6"/>
  <c r="N342" i="6"/>
  <c r="Q40" i="6"/>
  <c r="N40" i="6"/>
  <c r="P424" i="6"/>
  <c r="Q384" i="6"/>
  <c r="F378" i="6" s="1"/>
  <c r="C376" i="12" s="1"/>
  <c r="N384" i="6"/>
  <c r="N376" i="6"/>
  <c r="Q376" i="6"/>
  <c r="Q367" i="6"/>
  <c r="C331" i="14" s="1"/>
  <c r="N367" i="6"/>
  <c r="Q357" i="6"/>
  <c r="C251" i="14" s="1"/>
  <c r="N357" i="6"/>
  <c r="Q345" i="6"/>
  <c r="N345" i="6"/>
  <c r="Q347" i="6"/>
  <c r="N347" i="6"/>
  <c r="Q353" i="6"/>
  <c r="N353" i="6"/>
  <c r="Q311" i="6"/>
  <c r="C317" i="14" s="1"/>
  <c r="N311" i="6"/>
  <c r="N291" i="6"/>
  <c r="Q291" i="6"/>
  <c r="C329" i="14" s="1"/>
  <c r="Q254" i="6"/>
  <c r="N254" i="6"/>
  <c r="Q262" i="6"/>
  <c r="N262" i="6"/>
  <c r="Q256" i="6"/>
  <c r="N256" i="6"/>
  <c r="Q238" i="6"/>
  <c r="N238" i="6"/>
  <c r="Q230" i="6"/>
  <c r="N230" i="6"/>
  <c r="N235" i="6"/>
  <c r="Q235" i="6"/>
  <c r="N227" i="6"/>
  <c r="Q227" i="6"/>
  <c r="C323" i="14" s="1"/>
  <c r="Q208" i="6"/>
  <c r="N208" i="6"/>
  <c r="N213" i="6"/>
  <c r="Q213" i="6"/>
  <c r="Q184" i="6"/>
  <c r="C352" i="14" s="1"/>
  <c r="N184" i="6"/>
  <c r="Q206" i="6"/>
  <c r="N206" i="6"/>
  <c r="Q192" i="6"/>
  <c r="N192" i="6"/>
  <c r="Q200" i="6"/>
  <c r="N200" i="6"/>
  <c r="Q155" i="6"/>
  <c r="N155" i="6"/>
  <c r="Q147" i="6"/>
  <c r="N147" i="6"/>
  <c r="Q133" i="6"/>
  <c r="N133" i="6"/>
  <c r="Q141" i="6"/>
  <c r="N141" i="6"/>
  <c r="Q139" i="6"/>
  <c r="N139" i="6"/>
  <c r="Q131" i="6"/>
  <c r="C325" i="14" s="1"/>
  <c r="N131" i="6"/>
  <c r="L17" i="6"/>
  <c r="N17" i="6" s="1"/>
  <c r="K424" i="6"/>
  <c r="J424" i="6"/>
  <c r="L48" i="3" s="1"/>
  <c r="R312" i="12" l="1"/>
  <c r="I312" i="12"/>
  <c r="L312" i="12"/>
  <c r="O312" i="12"/>
  <c r="F157" i="12"/>
  <c r="I157" i="12"/>
  <c r="O157" i="12"/>
  <c r="L194" i="12"/>
  <c r="R194" i="12"/>
  <c r="O194" i="12"/>
  <c r="O297" i="12"/>
  <c r="R297" i="12"/>
  <c r="L297" i="12"/>
  <c r="F297" i="12"/>
  <c r="L180" i="12"/>
  <c r="F187" i="12"/>
  <c r="O191" i="12"/>
  <c r="F390" i="12"/>
  <c r="L191" i="12"/>
  <c r="L134" i="12"/>
  <c r="R308" i="12"/>
  <c r="O213" i="12"/>
  <c r="O390" i="12"/>
  <c r="C228" i="14"/>
  <c r="C74" i="14"/>
  <c r="F325" i="12"/>
  <c r="I191" i="12"/>
  <c r="L239" i="12"/>
  <c r="F46" i="12"/>
  <c r="L213" i="12"/>
  <c r="C69" i="14"/>
  <c r="C357" i="14"/>
  <c r="C334" i="14"/>
  <c r="L325" i="12"/>
  <c r="O180" i="12"/>
  <c r="R191" i="12"/>
  <c r="F239" i="12"/>
  <c r="L46" i="12"/>
  <c r="R114" i="12"/>
  <c r="R213" i="12"/>
  <c r="L187" i="12"/>
  <c r="R364" i="12"/>
  <c r="C220" i="14"/>
  <c r="C85" i="14"/>
  <c r="O325" i="12"/>
  <c r="R180" i="12"/>
  <c r="R46" i="12"/>
  <c r="F213" i="12"/>
  <c r="F150" i="12"/>
  <c r="R187" i="12"/>
  <c r="F393" i="12"/>
  <c r="F156" i="12"/>
  <c r="I410" i="12"/>
  <c r="L410" i="12"/>
  <c r="O405" i="12"/>
  <c r="F407" i="12"/>
  <c r="R390" i="12"/>
  <c r="I407" i="12"/>
  <c r="O420" i="12"/>
  <c r="I405" i="12"/>
  <c r="O407" i="12"/>
  <c r="I390" i="12"/>
  <c r="C179" i="14"/>
  <c r="F405" i="12"/>
  <c r="R407" i="12"/>
  <c r="F410" i="12"/>
  <c r="F383" i="12"/>
  <c r="I375" i="12"/>
  <c r="F375" i="12"/>
  <c r="O375" i="12"/>
  <c r="I346" i="12"/>
  <c r="L346" i="12"/>
  <c r="F341" i="12"/>
  <c r="L282" i="12"/>
  <c r="R247" i="12"/>
  <c r="O245" i="12"/>
  <c r="R244" i="12"/>
  <c r="F244" i="12"/>
  <c r="F208" i="12"/>
  <c r="O196" i="12"/>
  <c r="I170" i="12"/>
  <c r="O170" i="12"/>
  <c r="L170" i="12"/>
  <c r="R119" i="12"/>
  <c r="O115" i="12"/>
  <c r="C176" i="14"/>
  <c r="C75" i="14"/>
  <c r="C327" i="14"/>
  <c r="R62" i="12"/>
  <c r="I62" i="12"/>
  <c r="F62" i="12"/>
  <c r="O62" i="12"/>
  <c r="L62" i="12"/>
  <c r="O224" i="12"/>
  <c r="O159" i="12"/>
  <c r="I134" i="12"/>
  <c r="L178" i="12"/>
  <c r="F170" i="12"/>
  <c r="I183" i="12"/>
  <c r="F241" i="12"/>
  <c r="C91" i="12"/>
  <c r="L91" i="12" s="1"/>
  <c r="C145" i="14"/>
  <c r="C92" i="14"/>
  <c r="F158" i="12"/>
  <c r="R170" i="12"/>
  <c r="C83" i="14"/>
  <c r="R251" i="12"/>
  <c r="F173" i="12"/>
  <c r="O188" i="12"/>
  <c r="F159" i="12"/>
  <c r="F271" i="12"/>
  <c r="L173" i="12"/>
  <c r="F306" i="12"/>
  <c r="L157" i="12"/>
  <c r="O111" i="12"/>
  <c r="I188" i="12"/>
  <c r="I150" i="12"/>
  <c r="C125" i="14"/>
  <c r="I371" i="12"/>
  <c r="R371" i="12"/>
  <c r="R178" i="12"/>
  <c r="I391" i="12"/>
  <c r="R75" i="12"/>
  <c r="O348" i="12"/>
  <c r="C262" i="12"/>
  <c r="F134" i="12"/>
  <c r="R173" i="12"/>
  <c r="L317" i="12"/>
  <c r="L306" i="12"/>
  <c r="R157" i="12"/>
  <c r="L111" i="12"/>
  <c r="L188" i="12"/>
  <c r="R150" i="12"/>
  <c r="L158" i="12"/>
  <c r="R159" i="12"/>
  <c r="O413" i="12"/>
  <c r="O392" i="12"/>
  <c r="L348" i="12"/>
  <c r="R333" i="12"/>
  <c r="F263" i="6"/>
  <c r="C261" i="12" s="1"/>
  <c r="L367" i="12"/>
  <c r="O229" i="12"/>
  <c r="I306" i="12"/>
  <c r="O133" i="12"/>
  <c r="R188" i="12"/>
  <c r="L150" i="12"/>
  <c r="C396" i="12"/>
  <c r="O396" i="12" s="1"/>
  <c r="I47" i="12"/>
  <c r="O47" i="12"/>
  <c r="F40" i="12"/>
  <c r="L413" i="12"/>
  <c r="R413" i="12"/>
  <c r="I392" i="12"/>
  <c r="L392" i="12"/>
  <c r="R392" i="12"/>
  <c r="O404" i="12"/>
  <c r="L419" i="12"/>
  <c r="I373" i="12"/>
  <c r="F373" i="12"/>
  <c r="L373" i="12"/>
  <c r="R367" i="12"/>
  <c r="F367" i="12"/>
  <c r="I367" i="12"/>
  <c r="I362" i="12"/>
  <c r="R362" i="12"/>
  <c r="O362" i="12"/>
  <c r="L364" i="12"/>
  <c r="I364" i="12"/>
  <c r="O364" i="12"/>
  <c r="R358" i="12"/>
  <c r="F314" i="12"/>
  <c r="F307" i="12"/>
  <c r="R307" i="12"/>
  <c r="L307" i="12"/>
  <c r="I307" i="12"/>
  <c r="L303" i="12"/>
  <c r="I303" i="12"/>
  <c r="O303" i="12"/>
  <c r="L292" i="12"/>
  <c r="L291" i="12" s="1"/>
  <c r="K291" i="12" s="1"/>
  <c r="F282" i="12"/>
  <c r="O282" i="12"/>
  <c r="F251" i="12"/>
  <c r="L251" i="12"/>
  <c r="O251" i="12"/>
  <c r="R258" i="12"/>
  <c r="C330" i="14"/>
  <c r="I212" i="12"/>
  <c r="I207" i="12"/>
  <c r="L119" i="12"/>
  <c r="F123" i="12"/>
  <c r="I123" i="12"/>
  <c r="O123" i="12"/>
  <c r="I108" i="12"/>
  <c r="L93" i="12"/>
  <c r="R79" i="12"/>
  <c r="I75" i="12"/>
  <c r="O75" i="12"/>
  <c r="F50" i="12"/>
  <c r="L43" i="12"/>
  <c r="L52" i="12"/>
  <c r="L48" i="12"/>
  <c r="R48" i="12"/>
  <c r="F48" i="12"/>
  <c r="I48" i="12"/>
  <c r="L17" i="12"/>
  <c r="F17" i="12"/>
  <c r="I20" i="12"/>
  <c r="O97" i="12"/>
  <c r="R97" i="12"/>
  <c r="L359" i="12"/>
  <c r="L356" i="12" s="1"/>
  <c r="R359" i="12"/>
  <c r="F416" i="12"/>
  <c r="O21" i="12"/>
  <c r="I370" i="12"/>
  <c r="F275" i="12"/>
  <c r="F186" i="12"/>
  <c r="L160" i="12"/>
  <c r="L108" i="12"/>
  <c r="L416" i="12"/>
  <c r="L308" i="12"/>
  <c r="O292" i="12"/>
  <c r="R36" i="12"/>
  <c r="R380" i="12"/>
  <c r="C340" i="14"/>
  <c r="R141" i="12"/>
  <c r="O108" i="12"/>
  <c r="O203" i="12"/>
  <c r="I21" i="12"/>
  <c r="L370" i="12"/>
  <c r="I275" i="12"/>
  <c r="R186" i="12"/>
  <c r="R160" i="12"/>
  <c r="F108" i="12"/>
  <c r="O416" i="12"/>
  <c r="O308" i="12"/>
  <c r="R292" i="12"/>
  <c r="F237" i="12"/>
  <c r="O319" i="12"/>
  <c r="L214" i="12"/>
  <c r="O186" i="12"/>
  <c r="F358" i="6"/>
  <c r="C356" i="12" s="1"/>
  <c r="I197" i="12"/>
  <c r="F21" i="12"/>
  <c r="F370" i="12"/>
  <c r="L275" i="12"/>
  <c r="F160" i="12"/>
  <c r="R416" i="12"/>
  <c r="I383" i="12"/>
  <c r="O395" i="12"/>
  <c r="F197" i="12"/>
  <c r="R21" i="12"/>
  <c r="O341" i="12"/>
  <c r="R275" i="12"/>
  <c r="O141" i="12"/>
  <c r="O160" i="12"/>
  <c r="O165" i="12"/>
  <c r="R384" i="12"/>
  <c r="L383" i="12"/>
  <c r="F203" i="12"/>
  <c r="L155" i="12"/>
  <c r="L34" i="12"/>
  <c r="R295" i="12"/>
  <c r="I19" i="12"/>
  <c r="C344" i="14"/>
  <c r="L197" i="12"/>
  <c r="L341" i="12"/>
  <c r="F141" i="12"/>
  <c r="R383" i="12"/>
  <c r="L203" i="12"/>
  <c r="F155" i="12"/>
  <c r="C137" i="14"/>
  <c r="R341" i="12"/>
  <c r="R245" i="12"/>
  <c r="I308" i="12"/>
  <c r="R155" i="12"/>
  <c r="F292" i="12"/>
  <c r="F25" i="12"/>
  <c r="I18" i="12"/>
  <c r="F245" i="12"/>
  <c r="I239" i="12"/>
  <c r="L156" i="12"/>
  <c r="L181" i="12"/>
  <c r="R105" i="12"/>
  <c r="L414" i="12"/>
  <c r="O379" i="12"/>
  <c r="O28" i="12"/>
  <c r="I399" i="12"/>
  <c r="F52" i="12"/>
  <c r="O373" i="12"/>
  <c r="F335" i="12"/>
  <c r="R290" i="12"/>
  <c r="I244" i="12"/>
  <c r="O114" i="12"/>
  <c r="F404" i="12"/>
  <c r="F265" i="12"/>
  <c r="I418" i="12"/>
  <c r="O55" i="12"/>
  <c r="O237" i="12"/>
  <c r="F93" i="12"/>
  <c r="F66" i="12"/>
  <c r="O40" i="12"/>
  <c r="R50" i="12"/>
  <c r="I420" i="12"/>
  <c r="F334" i="12"/>
  <c r="O239" i="12"/>
  <c r="R156" i="12"/>
  <c r="I245" i="12"/>
  <c r="I181" i="12"/>
  <c r="F414" i="12"/>
  <c r="F379" i="12"/>
  <c r="L28" i="12"/>
  <c r="L399" i="12"/>
  <c r="R373" i="12"/>
  <c r="R335" i="12"/>
  <c r="I290" i="12"/>
  <c r="L244" i="12"/>
  <c r="F183" i="12"/>
  <c r="I404" i="12"/>
  <c r="I280" i="12"/>
  <c r="F61" i="12"/>
  <c r="L253" i="12"/>
  <c r="L133" i="12"/>
  <c r="I55" i="12"/>
  <c r="R199" i="12"/>
  <c r="I39" i="12"/>
  <c r="R39" i="12"/>
  <c r="R314" i="12"/>
  <c r="L79" i="12"/>
  <c r="I93" i="12"/>
  <c r="I66" i="12"/>
  <c r="L40" i="12"/>
  <c r="I50" i="12"/>
  <c r="F420" i="12"/>
  <c r="I314" i="12"/>
  <c r="I384" i="12"/>
  <c r="O106" i="12"/>
  <c r="F105" i="12"/>
  <c r="O414" i="12"/>
  <c r="I52" i="12"/>
  <c r="O290" i="12"/>
  <c r="O394" i="12"/>
  <c r="I265" i="12"/>
  <c r="I96" i="12"/>
  <c r="R342" i="12"/>
  <c r="O189" i="12"/>
  <c r="R80" i="12"/>
  <c r="O360" i="12"/>
  <c r="O218" i="12"/>
  <c r="O93" i="12"/>
  <c r="I40" i="12"/>
  <c r="R420" i="12"/>
  <c r="R183" i="12"/>
  <c r="O271" i="12"/>
  <c r="O66" i="12"/>
  <c r="O50" i="12"/>
  <c r="O314" i="12"/>
  <c r="O146" i="12"/>
  <c r="L384" i="12"/>
  <c r="L105" i="12"/>
  <c r="I379" i="12"/>
  <c r="O399" i="12"/>
  <c r="R52" i="12"/>
  <c r="F381" i="12"/>
  <c r="F344" i="12"/>
  <c r="F255" i="12"/>
  <c r="R394" i="12"/>
  <c r="R329" i="12"/>
  <c r="R265" i="12"/>
  <c r="I31" i="12"/>
  <c r="F80" i="12"/>
  <c r="F78" i="12" s="1"/>
  <c r="E78" i="12" s="1"/>
  <c r="L94" i="12"/>
  <c r="I360" i="12"/>
  <c r="R414" i="12"/>
  <c r="O384" i="12"/>
  <c r="F394" i="12"/>
  <c r="I342" i="12"/>
  <c r="R218" i="12"/>
  <c r="I103" i="12"/>
  <c r="I217" i="12"/>
  <c r="I142" i="12"/>
  <c r="O44" i="12"/>
  <c r="L114" i="12"/>
  <c r="O31" i="12"/>
  <c r="I126" i="12"/>
  <c r="L19" i="12"/>
  <c r="O43" i="12"/>
  <c r="F319" i="12"/>
  <c r="L103" i="12"/>
  <c r="R25" i="12"/>
  <c r="F18" i="12"/>
  <c r="I334" i="12"/>
  <c r="F246" i="12"/>
  <c r="F243" i="12" s="1"/>
  <c r="L146" i="12"/>
  <c r="I165" i="12"/>
  <c r="L217" i="12"/>
  <c r="F44" i="12"/>
  <c r="I34" i="12"/>
  <c r="L344" i="12"/>
  <c r="O295" i="12"/>
  <c r="O255" i="12"/>
  <c r="F415" i="12"/>
  <c r="F395" i="12"/>
  <c r="L329" i="12"/>
  <c r="F280" i="12"/>
  <c r="R391" i="12"/>
  <c r="I380" i="12"/>
  <c r="R263" i="12"/>
  <c r="O209" i="12"/>
  <c r="F94" i="12"/>
  <c r="R214" i="12"/>
  <c r="R103" i="12"/>
  <c r="L72" i="12"/>
  <c r="R18" i="12"/>
  <c r="L334" i="12"/>
  <c r="I246" i="12"/>
  <c r="L165" i="12"/>
  <c r="O217" i="12"/>
  <c r="I44" i="12"/>
  <c r="F34" i="12"/>
  <c r="O344" i="12"/>
  <c r="F295" i="12"/>
  <c r="R255" i="12"/>
  <c r="O415" i="12"/>
  <c r="L395" i="12"/>
  <c r="F391" i="12"/>
  <c r="L380" i="12"/>
  <c r="F263" i="12"/>
  <c r="F209" i="12"/>
  <c r="R151" i="12"/>
  <c r="O94" i="12"/>
  <c r="O214" i="12"/>
  <c r="F103" i="12"/>
  <c r="O72" i="12"/>
  <c r="I388" i="12"/>
  <c r="R334" i="12"/>
  <c r="R246" i="12"/>
  <c r="I110" i="12"/>
  <c r="R122" i="12"/>
  <c r="R165" i="12"/>
  <c r="F217" i="12"/>
  <c r="L44" i="12"/>
  <c r="I234" i="12"/>
  <c r="R344" i="12"/>
  <c r="L255" i="12"/>
  <c r="I415" i="12"/>
  <c r="L391" i="12"/>
  <c r="O263" i="12"/>
  <c r="R209" i="12"/>
  <c r="F127" i="12"/>
  <c r="I95" i="12"/>
  <c r="I151" i="12"/>
  <c r="F72" i="12"/>
  <c r="L388" i="12"/>
  <c r="L246" i="12"/>
  <c r="L110" i="12"/>
  <c r="O122" i="12"/>
  <c r="F142" i="12"/>
  <c r="O234" i="12"/>
  <c r="I381" i="12"/>
  <c r="R415" i="12"/>
  <c r="L96" i="12"/>
  <c r="I36" i="12"/>
  <c r="L263" i="12"/>
  <c r="I209" i="12"/>
  <c r="R127" i="12"/>
  <c r="F95" i="12"/>
  <c r="F151" i="12"/>
  <c r="O25" i="12"/>
  <c r="I72" i="12"/>
  <c r="O388" i="12"/>
  <c r="F146" i="12"/>
  <c r="O110" i="12"/>
  <c r="F122" i="12"/>
  <c r="R142" i="12"/>
  <c r="F234" i="12"/>
  <c r="L381" i="12"/>
  <c r="F329" i="12"/>
  <c r="L280" i="12"/>
  <c r="R96" i="12"/>
  <c r="O36" i="12"/>
  <c r="O127" i="12"/>
  <c r="O95" i="12"/>
  <c r="O151" i="12"/>
  <c r="L25" i="12"/>
  <c r="L18" i="12"/>
  <c r="R388" i="12"/>
  <c r="I146" i="12"/>
  <c r="R110" i="12"/>
  <c r="L122" i="12"/>
  <c r="O142" i="12"/>
  <c r="L234" i="12"/>
  <c r="R34" i="12"/>
  <c r="R381" i="12"/>
  <c r="I295" i="12"/>
  <c r="I395" i="12"/>
  <c r="I329" i="12"/>
  <c r="O280" i="12"/>
  <c r="O96" i="12"/>
  <c r="L36" i="12"/>
  <c r="F380" i="12"/>
  <c r="I127" i="12"/>
  <c r="L95" i="12"/>
  <c r="R94" i="12"/>
  <c r="I214" i="12"/>
  <c r="F185" i="12"/>
  <c r="O385" i="12"/>
  <c r="L212" i="12"/>
  <c r="F175" i="12"/>
  <c r="F363" i="12"/>
  <c r="O183" i="12"/>
  <c r="O369" i="12"/>
  <c r="I271" i="12"/>
  <c r="R31" i="12"/>
  <c r="R418" i="12"/>
  <c r="O342" i="12"/>
  <c r="O226" i="12"/>
  <c r="I189" i="12"/>
  <c r="R133" i="12"/>
  <c r="L126" i="12"/>
  <c r="O19" i="12"/>
  <c r="F199" i="12"/>
  <c r="F39" i="12"/>
  <c r="F360" i="12"/>
  <c r="O79" i="12"/>
  <c r="O78" i="12" s="1"/>
  <c r="N78" i="12" s="1"/>
  <c r="R185" i="12"/>
  <c r="I175" i="12"/>
  <c r="R51" i="12"/>
  <c r="R369" i="12"/>
  <c r="L271" i="12"/>
  <c r="L31" i="12"/>
  <c r="F418" i="12"/>
  <c r="L342" i="12"/>
  <c r="I226" i="12"/>
  <c r="L189" i="12"/>
  <c r="F133" i="12"/>
  <c r="F126" i="12"/>
  <c r="R55" i="12"/>
  <c r="L199" i="12"/>
  <c r="I43" i="12"/>
  <c r="O39" i="12"/>
  <c r="R360" i="12"/>
  <c r="L219" i="12"/>
  <c r="I79" i="12"/>
  <c r="F51" i="12"/>
  <c r="L283" i="12"/>
  <c r="F258" i="12"/>
  <c r="O53" i="12"/>
  <c r="R53" i="12"/>
  <c r="L61" i="12"/>
  <c r="O418" i="12"/>
  <c r="R253" i="12"/>
  <c r="F189" i="12"/>
  <c r="F107" i="12"/>
  <c r="L80" i="12"/>
  <c r="F55" i="12"/>
  <c r="R237" i="12"/>
  <c r="O199" i="12"/>
  <c r="F43" i="12"/>
  <c r="L319" i="12"/>
  <c r="F218" i="12"/>
  <c r="F283" i="12"/>
  <c r="R337" i="12"/>
  <c r="I114" i="12"/>
  <c r="F49" i="12"/>
  <c r="L404" i="12"/>
  <c r="O223" i="12"/>
  <c r="R61" i="12"/>
  <c r="I253" i="12"/>
  <c r="O107" i="12"/>
  <c r="I80" i="12"/>
  <c r="R19" i="12"/>
  <c r="L237" i="12"/>
  <c r="R319" i="12"/>
  <c r="L218" i="12"/>
  <c r="F223" i="12"/>
  <c r="I408" i="12"/>
  <c r="R120" i="12"/>
  <c r="I337" i="12"/>
  <c r="R313" i="12"/>
  <c r="R26" i="12"/>
  <c r="F229" i="12"/>
  <c r="F408" i="12"/>
  <c r="I120" i="12"/>
  <c r="L385" i="12"/>
  <c r="R135" i="12"/>
  <c r="R231" i="12"/>
  <c r="O363" i="12"/>
  <c r="L320" i="12"/>
  <c r="R283" i="12"/>
  <c r="I419" i="12"/>
  <c r="I53" i="12"/>
  <c r="L408" i="12"/>
  <c r="R226" i="12"/>
  <c r="I168" i="12"/>
  <c r="L107" i="12"/>
  <c r="R385" i="12"/>
  <c r="I135" i="12"/>
  <c r="R41" i="12"/>
  <c r="L51" i="12"/>
  <c r="F419" i="12"/>
  <c r="L240" i="12"/>
  <c r="O33" i="12"/>
  <c r="O74" i="12"/>
  <c r="I45" i="12"/>
  <c r="R411" i="12"/>
  <c r="R346" i="12"/>
  <c r="R282" i="12"/>
  <c r="I224" i="12"/>
  <c r="L75" i="12"/>
  <c r="L73" i="12" s="1"/>
  <c r="K73" i="12" s="1"/>
  <c r="R130" i="12"/>
  <c r="F348" i="12"/>
  <c r="I26" i="12"/>
  <c r="O17" i="12"/>
  <c r="I413" i="12"/>
  <c r="L313" i="12"/>
  <c r="F296" i="12"/>
  <c r="L220" i="12"/>
  <c r="L135" i="12"/>
  <c r="F207" i="12"/>
  <c r="R175" i="12"/>
  <c r="I350" i="12"/>
  <c r="L47" i="12"/>
  <c r="F412" i="12"/>
  <c r="L318" i="12"/>
  <c r="I232" i="12"/>
  <c r="F152" i="12"/>
  <c r="I97" i="12"/>
  <c r="L41" i="12"/>
  <c r="L128" i="12"/>
  <c r="R20" i="12"/>
  <c r="L231" i="12"/>
  <c r="F359" i="12"/>
  <c r="I320" i="12"/>
  <c r="I316" i="12" s="1"/>
  <c r="F119" i="12"/>
  <c r="L49" i="12"/>
  <c r="O419" i="12"/>
  <c r="F358" i="12"/>
  <c r="I258" i="12"/>
  <c r="F240" i="12"/>
  <c r="O202" i="12"/>
  <c r="I173" i="12"/>
  <c r="L71" i="12"/>
  <c r="F33" i="12"/>
  <c r="I32" i="12"/>
  <c r="O368" i="12"/>
  <c r="R421" i="12"/>
  <c r="I310" i="12"/>
  <c r="O241" i="12"/>
  <c r="L168" i="12"/>
  <c r="R115" i="12"/>
  <c r="O63" i="12"/>
  <c r="L247" i="12"/>
  <c r="R219" i="12"/>
  <c r="R179" i="12"/>
  <c r="F35" i="12"/>
  <c r="R212" i="12"/>
  <c r="O175" i="12"/>
  <c r="L369" i="12"/>
  <c r="O258" i="12"/>
  <c r="F219" i="12"/>
  <c r="O231" i="12"/>
  <c r="O320" i="12"/>
  <c r="O130" i="12"/>
  <c r="O185" i="12"/>
  <c r="R348" i="12"/>
  <c r="F26" i="12"/>
  <c r="F337" i="12"/>
  <c r="R17" i="12"/>
  <c r="F333" i="12"/>
  <c r="O313" i="12"/>
  <c r="I296" i="12"/>
  <c r="F220" i="12"/>
  <c r="O135" i="12"/>
  <c r="O207" i="12"/>
  <c r="L350" i="12"/>
  <c r="L412" i="12"/>
  <c r="O318" i="12"/>
  <c r="I194" i="12"/>
  <c r="L152" i="12"/>
  <c r="F97" i="12"/>
  <c r="F41" i="12"/>
  <c r="I128" i="12"/>
  <c r="L20" i="12"/>
  <c r="I231" i="12"/>
  <c r="O359" i="12"/>
  <c r="F320" i="12"/>
  <c r="I229" i="12"/>
  <c r="I119" i="12"/>
  <c r="I49" i="12"/>
  <c r="O358" i="12"/>
  <c r="R223" i="12"/>
  <c r="R240" i="12"/>
  <c r="R202" i="12"/>
  <c r="I71" i="12"/>
  <c r="I33" i="12"/>
  <c r="F32" i="12"/>
  <c r="L368" i="12"/>
  <c r="L421" i="12"/>
  <c r="F310" i="12"/>
  <c r="R241" i="12"/>
  <c r="F168" i="12"/>
  <c r="I115" i="12"/>
  <c r="L63" i="12"/>
  <c r="I326" i="12"/>
  <c r="L300" i="12"/>
  <c r="O247" i="12"/>
  <c r="O243" i="12" s="1"/>
  <c r="N243" i="12" s="1"/>
  <c r="I219" i="12"/>
  <c r="O179" i="12"/>
  <c r="F120" i="12"/>
  <c r="I35" i="12"/>
  <c r="F259" i="12"/>
  <c r="I185" i="12"/>
  <c r="L37" i="12"/>
  <c r="L337" i="12"/>
  <c r="I333" i="12"/>
  <c r="I313" i="12"/>
  <c r="R296" i="12"/>
  <c r="O212" i="12"/>
  <c r="R220" i="12"/>
  <c r="R207" i="12"/>
  <c r="F350" i="12"/>
  <c r="O164" i="12"/>
  <c r="O412" i="12"/>
  <c r="R318" i="12"/>
  <c r="F194" i="12"/>
  <c r="O152" i="12"/>
  <c r="L97" i="12"/>
  <c r="I41" i="12"/>
  <c r="O128" i="12"/>
  <c r="O20" i="12"/>
  <c r="I363" i="12"/>
  <c r="I359" i="12"/>
  <c r="O283" i="12"/>
  <c r="L229" i="12"/>
  <c r="F369" i="12"/>
  <c r="I358" i="12"/>
  <c r="L223" i="12"/>
  <c r="O240" i="12"/>
  <c r="L202" i="12"/>
  <c r="O71" i="12"/>
  <c r="R33" i="12"/>
  <c r="L53" i="12"/>
  <c r="L32" i="12"/>
  <c r="R368" i="12"/>
  <c r="O408" i="12"/>
  <c r="I421" i="12"/>
  <c r="O310" i="12"/>
  <c r="L226" i="12"/>
  <c r="I241" i="12"/>
  <c r="O168" i="12"/>
  <c r="R107" i="12"/>
  <c r="F115" i="12"/>
  <c r="F111" i="12"/>
  <c r="I63" i="12"/>
  <c r="R396" i="12"/>
  <c r="I330" i="12"/>
  <c r="I297" i="12"/>
  <c r="I247" i="12"/>
  <c r="F179" i="12"/>
  <c r="O120" i="12"/>
  <c r="R35" i="12"/>
  <c r="F312" i="12"/>
  <c r="O26" i="12"/>
  <c r="O51" i="12"/>
  <c r="R49" i="12"/>
  <c r="I368" i="12"/>
  <c r="R310" i="12"/>
  <c r="O195" i="12"/>
  <c r="I402" i="12"/>
  <c r="R71" i="12"/>
  <c r="I125" i="12"/>
  <c r="C233" i="12"/>
  <c r="L233" i="12" s="1"/>
  <c r="C51" i="14"/>
  <c r="C137" i="12"/>
  <c r="O137" i="12" s="1"/>
  <c r="C375" i="14"/>
  <c r="C153" i="12"/>
  <c r="R153" i="12" s="1"/>
  <c r="C201" i="14"/>
  <c r="C260" i="12"/>
  <c r="F260" i="12" s="1"/>
  <c r="C156" i="14"/>
  <c r="C351" i="12"/>
  <c r="O351" i="12" s="1"/>
  <c r="C23" i="14"/>
  <c r="C54" i="12"/>
  <c r="R54" i="12" s="1"/>
  <c r="C31" i="14"/>
  <c r="I74" i="12"/>
  <c r="I411" i="12"/>
  <c r="O259" i="12"/>
  <c r="L125" i="12"/>
  <c r="L164" i="12"/>
  <c r="F106" i="12"/>
  <c r="L402" i="12"/>
  <c r="R349" i="12"/>
  <c r="O232" i="12"/>
  <c r="R195" i="12"/>
  <c r="F396" i="12"/>
  <c r="O300" i="12"/>
  <c r="O250" i="12"/>
  <c r="C211" i="12"/>
  <c r="I211" i="12" s="1"/>
  <c r="C76" i="14"/>
  <c r="C374" i="12"/>
  <c r="F374" i="12" s="1"/>
  <c r="C295" i="14"/>
  <c r="C340" i="12"/>
  <c r="R340" i="12" s="1"/>
  <c r="C272" i="14"/>
  <c r="C57" i="12"/>
  <c r="R57" i="12" s="1"/>
  <c r="C141" i="14"/>
  <c r="C29" i="12"/>
  <c r="L29" i="12" s="1"/>
  <c r="C312" i="14"/>
  <c r="R74" i="12"/>
  <c r="R73" i="12" s="1"/>
  <c r="Q73" i="12" s="1"/>
  <c r="L411" i="12"/>
  <c r="L259" i="12"/>
  <c r="R164" i="12"/>
  <c r="L106" i="12"/>
  <c r="L349" i="12"/>
  <c r="R232" i="12"/>
  <c r="F400" i="12"/>
  <c r="R140" i="12"/>
  <c r="L396" i="12"/>
  <c r="I331" i="12"/>
  <c r="F300" i="12"/>
  <c r="I250" i="12"/>
  <c r="C198" i="12"/>
  <c r="F198" i="12" s="1"/>
  <c r="C370" i="14"/>
  <c r="C252" i="12"/>
  <c r="F252" i="12" s="1"/>
  <c r="C154" i="14"/>
  <c r="C345" i="12"/>
  <c r="O345" i="12" s="1"/>
  <c r="C160" i="14"/>
  <c r="C86" i="12"/>
  <c r="L86" i="12" s="1"/>
  <c r="C52" i="14"/>
  <c r="F74" i="12"/>
  <c r="F73" i="12" s="1"/>
  <c r="E73" i="12" s="1"/>
  <c r="F411" i="12"/>
  <c r="I281" i="12"/>
  <c r="I259" i="12"/>
  <c r="O163" i="12"/>
  <c r="I164" i="12"/>
  <c r="I349" i="12"/>
  <c r="L232" i="12"/>
  <c r="R169" i="12"/>
  <c r="I400" i="12"/>
  <c r="L147" i="12"/>
  <c r="O193" i="12"/>
  <c r="F140" i="12"/>
  <c r="L331" i="12"/>
  <c r="L250" i="12"/>
  <c r="R215" i="12"/>
  <c r="C38" i="12"/>
  <c r="L38" i="12" s="1"/>
  <c r="C345" i="14"/>
  <c r="C139" i="12"/>
  <c r="L139" i="12" s="1"/>
  <c r="C284" i="14"/>
  <c r="C406" i="12"/>
  <c r="O406" i="12" s="1"/>
  <c r="C209" i="14"/>
  <c r="F45" i="12"/>
  <c r="L281" i="12"/>
  <c r="F163" i="12"/>
  <c r="F349" i="12"/>
  <c r="F169" i="12"/>
  <c r="R400" i="12"/>
  <c r="O147" i="12"/>
  <c r="L193" i="12"/>
  <c r="R326" i="12"/>
  <c r="O140" i="12"/>
  <c r="R331" i="12"/>
  <c r="F250" i="12"/>
  <c r="F215" i="12"/>
  <c r="C228" i="12"/>
  <c r="L228" i="12" s="1"/>
  <c r="C68" i="14"/>
  <c r="C131" i="12"/>
  <c r="I131" i="12" s="1"/>
  <c r="C320" i="14"/>
  <c r="C190" i="12"/>
  <c r="I190" i="12" s="1"/>
  <c r="C302" i="14"/>
  <c r="C206" i="12"/>
  <c r="I206" i="12" s="1"/>
  <c r="C165" i="14"/>
  <c r="C236" i="12"/>
  <c r="F236" i="12" s="1"/>
  <c r="C303" i="14"/>
  <c r="C343" i="12"/>
  <c r="L343" i="12" s="1"/>
  <c r="C169" i="14"/>
  <c r="C382" i="12"/>
  <c r="R382" i="12" s="1"/>
  <c r="C351" i="14"/>
  <c r="C16" i="12"/>
  <c r="O16" i="12" s="1"/>
  <c r="C230" i="14"/>
  <c r="C257" i="12"/>
  <c r="F257" i="12" s="1"/>
  <c r="C300" i="14"/>
  <c r="O45" i="12"/>
  <c r="F281" i="12"/>
  <c r="I163" i="12"/>
  <c r="F125" i="12"/>
  <c r="F402" i="12"/>
  <c r="O169" i="12"/>
  <c r="O400" i="12"/>
  <c r="R147" i="12"/>
  <c r="I193" i="12"/>
  <c r="L195" i="12"/>
  <c r="L326" i="12"/>
  <c r="I140" i="12"/>
  <c r="F331" i="12"/>
  <c r="O215" i="12"/>
  <c r="C58" i="12"/>
  <c r="L58" i="12" s="1"/>
  <c r="C350" i="14"/>
  <c r="C30" i="12"/>
  <c r="I30" i="12" s="1"/>
  <c r="C376" i="14"/>
  <c r="C68" i="12"/>
  <c r="R68" i="12" s="1"/>
  <c r="C143" i="14"/>
  <c r="L45" i="12"/>
  <c r="R281" i="12"/>
  <c r="L163" i="12"/>
  <c r="R125" i="12"/>
  <c r="I106" i="12"/>
  <c r="R402" i="12"/>
  <c r="L169" i="12"/>
  <c r="I147" i="12"/>
  <c r="F193" i="12"/>
  <c r="F195" i="12"/>
  <c r="F326" i="12"/>
  <c r="I396" i="12"/>
  <c r="I300" i="12"/>
  <c r="I215" i="12"/>
  <c r="C145" i="12"/>
  <c r="O145" i="12" s="1"/>
  <c r="C62" i="14"/>
  <c r="C204" i="12"/>
  <c r="O204" i="12" s="1"/>
  <c r="C200" i="14"/>
  <c r="C254" i="12"/>
  <c r="R254" i="12" s="1"/>
  <c r="C346" i="14"/>
  <c r="C64" i="12"/>
  <c r="I64" i="12" s="1"/>
  <c r="C199" i="14"/>
  <c r="C403" i="12"/>
  <c r="L403" i="12" s="1"/>
  <c r="C110" i="14"/>
  <c r="C143" i="12"/>
  <c r="O143" i="12" s="1"/>
  <c r="C364" i="14"/>
  <c r="O328" i="12"/>
  <c r="N328" i="12" s="1"/>
  <c r="F290" i="6"/>
  <c r="C289" i="12"/>
  <c r="F368" i="6"/>
  <c r="C366" i="12" s="1"/>
  <c r="F389" i="6"/>
  <c r="C387" i="12" s="1"/>
  <c r="C398" i="12"/>
  <c r="F26" i="6"/>
  <c r="C24" i="12" s="1"/>
  <c r="C27" i="12"/>
  <c r="L102" i="12"/>
  <c r="I102" i="12"/>
  <c r="F102" i="12"/>
  <c r="R102" i="12"/>
  <c r="O102" i="12"/>
  <c r="R324" i="12"/>
  <c r="I324" i="12"/>
  <c r="L324" i="12"/>
  <c r="F324" i="12"/>
  <c r="O324" i="12"/>
  <c r="O322" i="12" s="1"/>
  <c r="F354" i="6"/>
  <c r="C352" i="12" s="1"/>
  <c r="C355" i="12"/>
  <c r="R118" i="12"/>
  <c r="I118" i="12"/>
  <c r="F118" i="12"/>
  <c r="O118" i="12"/>
  <c r="L118" i="12"/>
  <c r="L116" i="12" s="1"/>
  <c r="K116" i="12" s="1"/>
  <c r="F167" i="12"/>
  <c r="I167" i="12"/>
  <c r="R167" i="12"/>
  <c r="L167" i="12"/>
  <c r="O167" i="12"/>
  <c r="O287" i="12"/>
  <c r="O286" i="12" s="1"/>
  <c r="I287" i="12"/>
  <c r="I286" i="12" s="1"/>
  <c r="F287" i="12"/>
  <c r="F286" i="12" s="1"/>
  <c r="L287" i="12"/>
  <c r="L286" i="12" s="1"/>
  <c r="R287" i="12"/>
  <c r="R286" i="12" s="1"/>
  <c r="F126" i="6"/>
  <c r="C124" i="12" s="1"/>
  <c r="C129" i="12"/>
  <c r="F307" i="6"/>
  <c r="C305" i="12" s="1"/>
  <c r="C309" i="12"/>
  <c r="F44" i="6"/>
  <c r="C42" i="12" s="1"/>
  <c r="F83" i="6"/>
  <c r="C81" i="12" s="1"/>
  <c r="C85" i="12"/>
  <c r="L85" i="12" s="1"/>
  <c r="F61" i="6"/>
  <c r="C59" i="12" s="1"/>
  <c r="C60" i="12"/>
  <c r="F71" i="6"/>
  <c r="C69" i="12" s="1"/>
  <c r="C70" i="12"/>
  <c r="R278" i="12"/>
  <c r="R277" i="12" s="1"/>
  <c r="Q277" i="12" s="1"/>
  <c r="O278" i="12"/>
  <c r="O277" i="12" s="1"/>
  <c r="N277" i="12" s="1"/>
  <c r="L278" i="12"/>
  <c r="L277" i="12" s="1"/>
  <c r="K277" i="12" s="1"/>
  <c r="I278" i="12"/>
  <c r="I277" i="12" s="1"/>
  <c r="H277" i="12" s="1"/>
  <c r="F278" i="12"/>
  <c r="F277" i="12" s="1"/>
  <c r="E277" i="12" s="1"/>
  <c r="R77" i="12"/>
  <c r="R76" i="12" s="1"/>
  <c r="Q76" i="12" s="1"/>
  <c r="F77" i="12"/>
  <c r="F76" i="12" s="1"/>
  <c r="E76" i="12" s="1"/>
  <c r="L77" i="12"/>
  <c r="L76" i="12" s="1"/>
  <c r="K76" i="12" s="1"/>
  <c r="O77" i="12"/>
  <c r="O76" i="12" s="1"/>
  <c r="N76" i="12" s="1"/>
  <c r="I77" i="12"/>
  <c r="I76" i="12" s="1"/>
  <c r="H76" i="12" s="1"/>
  <c r="R274" i="12"/>
  <c r="R273" i="12" s="1"/>
  <c r="Q273" i="12" s="1"/>
  <c r="O274" i="12"/>
  <c r="O273" i="12" s="1"/>
  <c r="N273" i="12" s="1"/>
  <c r="L274" i="12"/>
  <c r="F274" i="12"/>
  <c r="F273" i="12" s="1"/>
  <c r="E273" i="12" s="1"/>
  <c r="I274" i="12"/>
  <c r="I273" i="12" s="1"/>
  <c r="H273" i="12" s="1"/>
  <c r="O262" i="12"/>
  <c r="O261" i="12" s="1"/>
  <c r="N261" i="12" s="1"/>
  <c r="F262" i="12"/>
  <c r="I262" i="12"/>
  <c r="L262" i="12"/>
  <c r="L261" i="12" s="1"/>
  <c r="K261" i="12" s="1"/>
  <c r="R262" i="12"/>
  <c r="L302" i="12"/>
  <c r="O302" i="12"/>
  <c r="O301" i="12" s="1"/>
  <c r="N301" i="12" s="1"/>
  <c r="F302" i="12"/>
  <c r="F301" i="12" s="1"/>
  <c r="E301" i="12" s="1"/>
  <c r="R302" i="12"/>
  <c r="R301" i="12" s="1"/>
  <c r="Q301" i="12" s="1"/>
  <c r="I302" i="12"/>
  <c r="F223" i="6"/>
  <c r="C221" i="12" s="1"/>
  <c r="C225" i="12"/>
  <c r="F178" i="6"/>
  <c r="C176" i="12" s="1"/>
  <c r="C182" i="12"/>
  <c r="O260" i="12"/>
  <c r="F363" i="6"/>
  <c r="C361" i="12" s="1"/>
  <c r="C365" i="12"/>
  <c r="F94" i="6"/>
  <c r="C92" i="12" s="1"/>
  <c r="C98" i="12"/>
  <c r="R299" i="12"/>
  <c r="R298" i="12" s="1"/>
  <c r="Q298" i="12" s="1"/>
  <c r="O299" i="12"/>
  <c r="I299" i="12"/>
  <c r="L299" i="12"/>
  <c r="F299" i="12"/>
  <c r="O269" i="12"/>
  <c r="R269" i="12"/>
  <c r="R267" i="12" s="1"/>
  <c r="Q267" i="12" s="1"/>
  <c r="I269" i="12"/>
  <c r="F269" i="12"/>
  <c r="F267" i="12" s="1"/>
  <c r="E267" i="12" s="1"/>
  <c r="L269" i="12"/>
  <c r="F146" i="6"/>
  <c r="C144" i="12" s="1"/>
  <c r="F340" i="6"/>
  <c r="F251" i="6"/>
  <c r="F207" i="6"/>
  <c r="C205" i="12" s="1"/>
  <c r="Q17" i="6"/>
  <c r="F58" i="6"/>
  <c r="Q5" i="6"/>
  <c r="L424" i="6"/>
  <c r="L47" i="3" s="1"/>
  <c r="L78" i="12" l="1"/>
  <c r="K78" i="12" s="1"/>
  <c r="O291" i="12"/>
  <c r="N291" i="12" s="1"/>
  <c r="F316" i="12"/>
  <c r="L301" i="12"/>
  <c r="K301" i="12" s="1"/>
  <c r="L267" i="12"/>
  <c r="K267" i="12" s="1"/>
  <c r="O267" i="12"/>
  <c r="N267" i="12" s="1"/>
  <c r="O73" i="12"/>
  <c r="N73" i="12" s="1"/>
  <c r="I267" i="12"/>
  <c r="H267" i="12" s="1"/>
  <c r="L131" i="12"/>
  <c r="L243" i="12"/>
  <c r="K243" i="12" s="1"/>
  <c r="R243" i="12"/>
  <c r="Q243" i="12" s="1"/>
  <c r="F291" i="12"/>
  <c r="E291" i="12" s="1"/>
  <c r="O228" i="12"/>
  <c r="O116" i="12"/>
  <c r="N116" i="12" s="1"/>
  <c r="I233" i="12"/>
  <c r="R78" i="12"/>
  <c r="Q78" i="12" s="1"/>
  <c r="I73" i="12"/>
  <c r="H73" i="12" s="1"/>
  <c r="I78" i="12"/>
  <c r="H78" i="12" s="1"/>
  <c r="K356" i="12"/>
  <c r="O356" i="12"/>
  <c r="N356" i="12" s="1"/>
  <c r="R356" i="12"/>
  <c r="Q356" i="12" s="1"/>
  <c r="L316" i="12"/>
  <c r="R316" i="12"/>
  <c r="I301" i="12"/>
  <c r="H301" i="12" s="1"/>
  <c r="R291" i="12"/>
  <c r="Q291" i="12" s="1"/>
  <c r="O279" i="12"/>
  <c r="N279" i="12" s="1"/>
  <c r="I261" i="12"/>
  <c r="H261" i="12" s="1"/>
  <c r="F254" i="12"/>
  <c r="F249" i="12" s="1"/>
  <c r="O198" i="12"/>
  <c r="L190" i="12"/>
  <c r="I143" i="12"/>
  <c r="O99" i="12"/>
  <c r="N99" i="12" s="1"/>
  <c r="L64" i="12"/>
  <c r="I58" i="12"/>
  <c r="F57" i="12"/>
  <c r="O38" i="12"/>
  <c r="O30" i="12"/>
  <c r="F143" i="12"/>
  <c r="L273" i="12"/>
  <c r="K273" i="12" s="1"/>
  <c r="O252" i="12"/>
  <c r="I204" i="12"/>
  <c r="C103" i="14"/>
  <c r="F16" i="6"/>
  <c r="C14" i="12" s="1"/>
  <c r="F204" i="12"/>
  <c r="L298" i="12"/>
  <c r="K298" i="12" s="1"/>
  <c r="O54" i="12"/>
  <c r="O42" i="12" s="1"/>
  <c r="N42" i="12" s="1"/>
  <c r="O64" i="12"/>
  <c r="I139" i="12"/>
  <c r="F261" i="12"/>
  <c r="E261" i="12" s="1"/>
  <c r="I116" i="12"/>
  <c r="H116" i="12" s="1"/>
  <c r="I279" i="12"/>
  <c r="H279" i="12" s="1"/>
  <c r="I243" i="12"/>
  <c r="H243" i="12" s="1"/>
  <c r="O374" i="12"/>
  <c r="O366" i="12" s="1"/>
  <c r="N366" i="12" s="1"/>
  <c r="F345" i="12"/>
  <c r="R328" i="12"/>
  <c r="Q328" i="12" s="1"/>
  <c r="L374" i="12"/>
  <c r="L366" i="12" s="1"/>
  <c r="K366" i="12" s="1"/>
  <c r="F356" i="12"/>
  <c r="E356" i="12" s="1"/>
  <c r="R374" i="12"/>
  <c r="R366" i="12" s="1"/>
  <c r="Q366" i="12" s="1"/>
  <c r="L153" i="12"/>
  <c r="L143" i="12"/>
  <c r="L204" i="12"/>
  <c r="I322" i="12"/>
  <c r="H322" i="12" s="1"/>
  <c r="I374" i="12"/>
  <c r="I366" i="12" s="1"/>
  <c r="H366" i="12" s="1"/>
  <c r="O153" i="12"/>
  <c r="O144" i="12" s="1"/>
  <c r="N144" i="12" s="1"/>
  <c r="R261" i="12"/>
  <c r="Q261" i="12" s="1"/>
  <c r="R143" i="12"/>
  <c r="I257" i="12"/>
  <c r="R406" i="12"/>
  <c r="O57" i="12"/>
  <c r="F298" i="12"/>
  <c r="E298" i="12" s="1"/>
  <c r="R58" i="12"/>
  <c r="R56" i="12" s="1"/>
  <c r="F30" i="12"/>
  <c r="I406" i="12"/>
  <c r="R345" i="12"/>
  <c r="L328" i="12"/>
  <c r="K328" i="12" s="1"/>
  <c r="I68" i="12"/>
  <c r="O233" i="12"/>
  <c r="F116" i="12"/>
  <c r="E116" i="12" s="1"/>
  <c r="L406" i="12"/>
  <c r="O382" i="12"/>
  <c r="O376" i="12" s="1"/>
  <c r="N376" i="12" s="1"/>
  <c r="F58" i="12"/>
  <c r="R260" i="12"/>
  <c r="I153" i="12"/>
  <c r="I144" i="12" s="1"/>
  <c r="H144" i="12" s="1"/>
  <c r="F68" i="12"/>
  <c r="R233" i="12"/>
  <c r="R204" i="12"/>
  <c r="R198" i="12"/>
  <c r="L382" i="12"/>
  <c r="L376" i="12" s="1"/>
  <c r="K376" i="12" s="1"/>
  <c r="F328" i="12"/>
  <c r="E328" i="12" s="1"/>
  <c r="R42" i="12"/>
  <c r="Q42" i="12" s="1"/>
  <c r="I298" i="12"/>
  <c r="H298" i="12" s="1"/>
  <c r="O58" i="12"/>
  <c r="L260" i="12"/>
  <c r="F153" i="12"/>
  <c r="F144" i="12" s="1"/>
  <c r="E144" i="12" s="1"/>
  <c r="R228" i="12"/>
  <c r="I38" i="12"/>
  <c r="O68" i="12"/>
  <c r="F233" i="12"/>
  <c r="R116" i="12"/>
  <c r="Q116" i="12" s="1"/>
  <c r="L198" i="12"/>
  <c r="O236" i="12"/>
  <c r="O316" i="12"/>
  <c r="N316" i="12" s="1"/>
  <c r="I260" i="12"/>
  <c r="L30" i="12"/>
  <c r="F38" i="12"/>
  <c r="R30" i="12"/>
  <c r="R257" i="12"/>
  <c r="R190" i="12"/>
  <c r="F279" i="12"/>
  <c r="E279" i="12" s="1"/>
  <c r="L279" i="12"/>
  <c r="K279" i="12" s="1"/>
  <c r="I356" i="12"/>
  <c r="O298" i="12"/>
  <c r="N298" i="12" s="1"/>
  <c r="R211" i="12"/>
  <c r="R403" i="12"/>
  <c r="O166" i="12"/>
  <c r="N166" i="12" s="1"/>
  <c r="O29" i="12"/>
  <c r="O403" i="12"/>
  <c r="F99" i="12"/>
  <c r="E99" i="12" s="1"/>
  <c r="R29" i="12"/>
  <c r="I291" i="12"/>
  <c r="H291" i="12" s="1"/>
  <c r="R279" i="12"/>
  <c r="Q279" i="12" s="1"/>
  <c r="F64" i="12"/>
  <c r="I166" i="12"/>
  <c r="H166" i="12" s="1"/>
  <c r="L57" i="12"/>
  <c r="L56" i="12" s="1"/>
  <c r="R376" i="12"/>
  <c r="Q376" i="12" s="1"/>
  <c r="R64" i="12"/>
  <c r="F211" i="12"/>
  <c r="R38" i="12"/>
  <c r="R139" i="12"/>
  <c r="F166" i="12"/>
  <c r="E166" i="12" s="1"/>
  <c r="R16" i="12"/>
  <c r="F382" i="12"/>
  <c r="F376" i="12" s="1"/>
  <c r="E376" i="12" s="1"/>
  <c r="F206" i="12"/>
  <c r="F190" i="12"/>
  <c r="F139" i="12"/>
  <c r="L16" i="12"/>
  <c r="O206" i="12"/>
  <c r="L144" i="12"/>
  <c r="K144" i="12" s="1"/>
  <c r="O139" i="12"/>
  <c r="I16" i="12"/>
  <c r="I382" i="12"/>
  <c r="I376" i="12" s="1"/>
  <c r="H376" i="12" s="1"/>
  <c r="L206" i="12"/>
  <c r="F131" i="12"/>
  <c r="L54" i="12"/>
  <c r="L42" i="12" s="1"/>
  <c r="K42" i="12" s="1"/>
  <c r="F16" i="12"/>
  <c r="R206" i="12"/>
  <c r="R99" i="12"/>
  <c r="Q99" i="12" s="1"/>
  <c r="F54" i="12"/>
  <c r="F42" i="12" s="1"/>
  <c r="E42" i="12" s="1"/>
  <c r="L81" i="12"/>
  <c r="K81" i="12" s="1"/>
  <c r="I252" i="12"/>
  <c r="L68" i="12"/>
  <c r="I198" i="12"/>
  <c r="L322" i="12"/>
  <c r="K322" i="12" s="1"/>
  <c r="I328" i="12"/>
  <c r="H328" i="12" s="1"/>
  <c r="L252" i="12"/>
  <c r="L166" i="12"/>
  <c r="K166" i="12" s="1"/>
  <c r="O343" i="12"/>
  <c r="O190" i="12"/>
  <c r="I54" i="12"/>
  <c r="I42" i="12" s="1"/>
  <c r="H42" i="12" s="1"/>
  <c r="R252" i="12"/>
  <c r="F366" i="12"/>
  <c r="E366" i="12" s="1"/>
  <c r="R166" i="12"/>
  <c r="Q166" i="12" s="1"/>
  <c r="R322" i="12"/>
  <c r="Q322" i="12" s="1"/>
  <c r="L99" i="12"/>
  <c r="K99" i="12" s="1"/>
  <c r="R236" i="12"/>
  <c r="I57" i="12"/>
  <c r="I56" i="12" s="1"/>
  <c r="O131" i="12"/>
  <c r="I99" i="12"/>
  <c r="H99" i="12" s="1"/>
  <c r="R131" i="12"/>
  <c r="Q424" i="6"/>
  <c r="O211" i="12"/>
  <c r="I228" i="12"/>
  <c r="I403" i="12"/>
  <c r="L257" i="12"/>
  <c r="O254" i="12"/>
  <c r="O340" i="12"/>
  <c r="F322" i="12"/>
  <c r="E322" i="12" s="1"/>
  <c r="I236" i="12"/>
  <c r="F29" i="12"/>
  <c r="F228" i="12"/>
  <c r="F403" i="12"/>
  <c r="O257" i="12"/>
  <c r="L254" i="12"/>
  <c r="L236" i="12"/>
  <c r="I29" i="12"/>
  <c r="I254" i="12"/>
  <c r="F340" i="12"/>
  <c r="F406" i="12"/>
  <c r="I345" i="12"/>
  <c r="L211" i="12"/>
  <c r="L340" i="12"/>
  <c r="L345" i="12"/>
  <c r="I340" i="12"/>
  <c r="R144" i="12"/>
  <c r="Q144" i="12" s="1"/>
  <c r="R338" i="12"/>
  <c r="F244" i="6"/>
  <c r="C242" i="12" s="1"/>
  <c r="C249" i="12"/>
  <c r="F323" i="6"/>
  <c r="C321" i="12" s="1"/>
  <c r="C338" i="12"/>
  <c r="L225" i="12"/>
  <c r="O225" i="12"/>
  <c r="I225" i="12"/>
  <c r="F225" i="12"/>
  <c r="R225" i="12"/>
  <c r="Q286" i="12"/>
  <c r="I98" i="12"/>
  <c r="I92" i="12" s="1"/>
  <c r="H92" i="12" s="1"/>
  <c r="R98" i="12"/>
  <c r="R92" i="12" s="1"/>
  <c r="Q92" i="12" s="1"/>
  <c r="O98" i="12"/>
  <c r="O92" i="12" s="1"/>
  <c r="N92" i="12" s="1"/>
  <c r="F98" i="12"/>
  <c r="F92" i="12" s="1"/>
  <c r="E92" i="12" s="1"/>
  <c r="L98" i="12"/>
  <c r="L92" i="12" s="1"/>
  <c r="K92" i="12" s="1"/>
  <c r="R182" i="12"/>
  <c r="I182" i="12"/>
  <c r="O182" i="12"/>
  <c r="F182" i="12"/>
  <c r="L182" i="12"/>
  <c r="O60" i="12"/>
  <c r="L60" i="12"/>
  <c r="I60" i="12"/>
  <c r="R60" i="12"/>
  <c r="F60" i="12"/>
  <c r="K286" i="12"/>
  <c r="I205" i="12"/>
  <c r="H205" i="12" s="1"/>
  <c r="O289" i="12"/>
  <c r="O288" i="12" s="1"/>
  <c r="I289" i="12"/>
  <c r="I288" i="12" s="1"/>
  <c r="L289" i="12"/>
  <c r="L288" i="12" s="1"/>
  <c r="R289" i="12"/>
  <c r="R288" i="12" s="1"/>
  <c r="F289" i="12"/>
  <c r="F288" i="12" s="1"/>
  <c r="H286" i="12"/>
  <c r="I309" i="12"/>
  <c r="I305" i="12" s="1"/>
  <c r="H305" i="12" s="1"/>
  <c r="R309" i="12"/>
  <c r="R305" i="12" s="1"/>
  <c r="Q305" i="12" s="1"/>
  <c r="O309" i="12"/>
  <c r="O305" i="12" s="1"/>
  <c r="N305" i="12" s="1"/>
  <c r="L309" i="12"/>
  <c r="L305" i="12" s="1"/>
  <c r="K305" i="12" s="1"/>
  <c r="F309" i="12"/>
  <c r="F305" i="12" s="1"/>
  <c r="E305" i="12" s="1"/>
  <c r="I365" i="12"/>
  <c r="I361" i="12" s="1"/>
  <c r="H361" i="12" s="1"/>
  <c r="F365" i="12"/>
  <c r="F361" i="12" s="1"/>
  <c r="E361" i="12" s="1"/>
  <c r="O365" i="12"/>
  <c r="O361" i="12" s="1"/>
  <c r="N361" i="12" s="1"/>
  <c r="R365" i="12"/>
  <c r="R361" i="12" s="1"/>
  <c r="Q361" i="12" s="1"/>
  <c r="L365" i="12"/>
  <c r="L361" i="12" s="1"/>
  <c r="K361" i="12" s="1"/>
  <c r="F287" i="6"/>
  <c r="C285" i="12" s="1"/>
  <c r="C288" i="12"/>
  <c r="I129" i="12"/>
  <c r="L129" i="12"/>
  <c r="O129" i="12"/>
  <c r="R129" i="12"/>
  <c r="F129" i="12"/>
  <c r="E286" i="12"/>
  <c r="N322" i="12"/>
  <c r="C56" i="12"/>
  <c r="N286" i="12"/>
  <c r="C15" i="12"/>
  <c r="L27" i="12"/>
  <c r="O27" i="12"/>
  <c r="R27" i="12"/>
  <c r="I27" i="12"/>
  <c r="F27" i="12"/>
  <c r="L355" i="12"/>
  <c r="L352" i="12" s="1"/>
  <c r="K352" i="12" s="1"/>
  <c r="O355" i="12"/>
  <c r="O352" i="12" s="1"/>
  <c r="N352" i="12" s="1"/>
  <c r="I355" i="12"/>
  <c r="I352" i="12" s="1"/>
  <c r="H352" i="12" s="1"/>
  <c r="R355" i="12"/>
  <c r="R352" i="12" s="1"/>
  <c r="Q352" i="12" s="1"/>
  <c r="F355" i="12"/>
  <c r="F352" i="12" s="1"/>
  <c r="E352" i="12" s="1"/>
  <c r="R70" i="12"/>
  <c r="R69" i="12" s="1"/>
  <c r="Q69" i="12" s="1"/>
  <c r="I70" i="12"/>
  <c r="I69" i="12" s="1"/>
  <c r="H69" i="12" s="1"/>
  <c r="F70" i="12"/>
  <c r="F69" i="12" s="1"/>
  <c r="E69" i="12" s="1"/>
  <c r="L70" i="12"/>
  <c r="L69" i="12" s="1"/>
  <c r="K69" i="12" s="1"/>
  <c r="O70" i="12"/>
  <c r="O69" i="12" s="1"/>
  <c r="N69" i="12" s="1"/>
  <c r="E243" i="12"/>
  <c r="L398" i="12"/>
  <c r="O398" i="12"/>
  <c r="I398" i="12"/>
  <c r="R398" i="12"/>
  <c r="F398" i="12"/>
  <c r="L49" i="3"/>
  <c r="L51" i="3" s="1"/>
  <c r="D48" i="3" s="1"/>
  <c r="D50" i="3" s="1"/>
  <c r="D56" i="3" s="1"/>
  <c r="N424" i="6"/>
  <c r="R285" i="12" l="1"/>
  <c r="I59" i="12"/>
  <c r="H59" i="12" s="1"/>
  <c r="I249" i="12"/>
  <c r="I242" i="12" s="1"/>
  <c r="H242" i="12" s="1"/>
  <c r="F176" i="12"/>
  <c r="E176" i="12" s="1"/>
  <c r="F338" i="12"/>
  <c r="E338" i="12" s="1"/>
  <c r="O24" i="12"/>
  <c r="N24" i="12" s="1"/>
  <c r="F56" i="12"/>
  <c r="E56" i="12" s="1"/>
  <c r="O176" i="12"/>
  <c r="N176" i="12" s="1"/>
  <c r="O56" i="12"/>
  <c r="L124" i="12"/>
  <c r="K124" i="12" s="1"/>
  <c r="I24" i="12"/>
  <c r="H24" i="12" s="1"/>
  <c r="I124" i="12"/>
  <c r="H124" i="12" s="1"/>
  <c r="R176" i="12"/>
  <c r="Q176" i="12" s="1"/>
  <c r="R249" i="12"/>
  <c r="R242" i="12" s="1"/>
  <c r="Q242" i="12" s="1"/>
  <c r="L24" i="12"/>
  <c r="K24" i="12" s="1"/>
  <c r="O59" i="12"/>
  <c r="N59" i="12" s="1"/>
  <c r="L285" i="12"/>
  <c r="K285" i="12" s="1"/>
  <c r="O285" i="12"/>
  <c r="N285" i="12" s="1"/>
  <c r="L176" i="12"/>
  <c r="K176" i="12" s="1"/>
  <c r="R387" i="12"/>
  <c r="O338" i="12"/>
  <c r="N338" i="12" s="1"/>
  <c r="F205" i="12"/>
  <c r="E205" i="12" s="1"/>
  <c r="I176" i="12"/>
  <c r="H176" i="12" s="1"/>
  <c r="F221" i="12"/>
  <c r="E221" i="12" s="1"/>
  <c r="R205" i="12"/>
  <c r="Q205" i="12" s="1"/>
  <c r="L205" i="12"/>
  <c r="K205" i="12" s="1"/>
  <c r="R124" i="12"/>
  <c r="Q124" i="12" s="1"/>
  <c r="L221" i="12"/>
  <c r="K221" i="12" s="1"/>
  <c r="O387" i="12"/>
  <c r="N387" i="12" s="1"/>
  <c r="L387" i="12"/>
  <c r="K387" i="12" s="1"/>
  <c r="O221" i="12"/>
  <c r="N221" i="12" s="1"/>
  <c r="R221" i="12"/>
  <c r="Q221" i="12" s="1"/>
  <c r="F242" i="12"/>
  <c r="E242" i="12" s="1"/>
  <c r="O205" i="12"/>
  <c r="N205" i="12" s="1"/>
  <c r="F24" i="12"/>
  <c r="E24" i="12" s="1"/>
  <c r="R24" i="12"/>
  <c r="Q24" i="12" s="1"/>
  <c r="F59" i="12"/>
  <c r="E59" i="12" s="1"/>
  <c r="R59" i="12"/>
  <c r="Q59" i="12" s="1"/>
  <c r="L59" i="12"/>
  <c r="K59" i="12" s="1"/>
  <c r="L249" i="12"/>
  <c r="K249" i="12" s="1"/>
  <c r="O249" i="12"/>
  <c r="O242" i="12" s="1"/>
  <c r="N242" i="12" s="1"/>
  <c r="F124" i="12"/>
  <c r="E124" i="12" s="1"/>
  <c r="L338" i="12"/>
  <c r="L321" i="12" s="1"/>
  <c r="K321" i="12" s="1"/>
  <c r="F25" i="6"/>
  <c r="C23" i="12" s="1"/>
  <c r="C422" i="12" s="1"/>
  <c r="O124" i="12"/>
  <c r="N124" i="12" s="1"/>
  <c r="I338" i="12"/>
  <c r="I321" i="12" s="1"/>
  <c r="H321" i="12" s="1"/>
  <c r="I221" i="12"/>
  <c r="H221" i="12" s="1"/>
  <c r="F387" i="12"/>
  <c r="E387" i="12" s="1"/>
  <c r="I387" i="12"/>
  <c r="H387" i="12" s="1"/>
  <c r="Q338" i="12"/>
  <c r="Q285" i="12"/>
  <c r="O15" i="12"/>
  <c r="I15" i="12"/>
  <c r="I14" i="12" s="1"/>
  <c r="L15" i="12"/>
  <c r="R15" i="12"/>
  <c r="R14" i="12" s="1"/>
  <c r="Q14" i="12" s="1"/>
  <c r="F15" i="12"/>
  <c r="R321" i="12"/>
  <c r="E288" i="12"/>
  <c r="K288" i="12"/>
  <c r="E249" i="12"/>
  <c r="H288" i="12"/>
  <c r="I285" i="12"/>
  <c r="H285" i="12" s="1"/>
  <c r="N288" i="12"/>
  <c r="Q288" i="12"/>
  <c r="F285" i="12"/>
  <c r="E285" i="12" s="1"/>
  <c r="H249" i="12" l="1"/>
  <c r="F321" i="12"/>
  <c r="E321" i="12" s="1"/>
  <c r="Q249" i="12"/>
  <c r="N249" i="12"/>
  <c r="R23" i="12"/>
  <c r="Q23" i="12" s="1"/>
  <c r="O321" i="12"/>
  <c r="N321" i="12" s="1"/>
  <c r="L242" i="12"/>
  <c r="K242" i="12" s="1"/>
  <c r="H338" i="12"/>
  <c r="K338" i="12"/>
  <c r="F424" i="6"/>
  <c r="O14" i="12"/>
  <c r="N14" i="12" s="1"/>
  <c r="F14" i="12"/>
  <c r="L14" i="12"/>
  <c r="K14" i="12" s="1"/>
  <c r="O23" i="12"/>
  <c r="N23" i="12" s="1"/>
  <c r="F23" i="12"/>
  <c r="E23" i="12" s="1"/>
  <c r="H14" i="12"/>
  <c r="I23" i="12"/>
  <c r="H23" i="12" s="1"/>
  <c r="R422" i="12"/>
  <c r="Q422" i="12" s="1"/>
  <c r="L23" i="12" l="1"/>
  <c r="L422" i="12" s="1"/>
  <c r="K422" i="12" s="1"/>
  <c r="F422" i="12"/>
  <c r="F423" i="12" s="1"/>
  <c r="O422" i="12"/>
  <c r="N422" i="12" s="1"/>
  <c r="E14" i="12"/>
  <c r="I422" i="12"/>
  <c r="Q6" i="6"/>
  <c r="D135" i="14" l="1"/>
  <c r="D19" i="14"/>
  <c r="D298" i="14"/>
  <c r="D238" i="14"/>
  <c r="D170" i="14"/>
  <c r="D308" i="14"/>
  <c r="D355" i="14"/>
  <c r="D285" i="14"/>
  <c r="D130" i="14"/>
  <c r="D266" i="14"/>
  <c r="D123" i="14"/>
  <c r="D73" i="14"/>
  <c r="D116" i="14"/>
  <c r="D235" i="14"/>
  <c r="D46" i="14"/>
  <c r="D319" i="14"/>
  <c r="D35" i="14"/>
  <c r="D304" i="14"/>
  <c r="D339" i="14"/>
  <c r="D310" i="14"/>
  <c r="D273" i="14"/>
  <c r="D338" i="14"/>
  <c r="D57" i="14"/>
  <c r="D181" i="14"/>
  <c r="D127" i="14"/>
  <c r="D86" i="14"/>
  <c r="D30" i="14"/>
  <c r="D291" i="14"/>
  <c r="D77" i="14"/>
  <c r="D107" i="14"/>
  <c r="D305" i="14"/>
  <c r="D72" i="14"/>
  <c r="D347" i="14"/>
  <c r="D94" i="14"/>
  <c r="D207" i="14"/>
  <c r="D178" i="14"/>
  <c r="D244" i="14"/>
  <c r="D359" i="14"/>
  <c r="D26" i="14"/>
  <c r="D91" i="14"/>
  <c r="D188" i="14"/>
  <c r="D242" i="14"/>
  <c r="D309" i="14"/>
  <c r="D317" i="14"/>
  <c r="D167" i="14"/>
  <c r="D243" i="14"/>
  <c r="D208" i="14"/>
  <c r="D279" i="14"/>
  <c r="D366" i="14"/>
  <c r="D265" i="14"/>
  <c r="D194" i="14"/>
  <c r="D331" i="14"/>
  <c r="D189" i="14"/>
  <c r="D263" i="14"/>
  <c r="D25" i="14"/>
  <c r="D97" i="14"/>
  <c r="D352" i="14"/>
  <c r="D99" i="14"/>
  <c r="D360" i="14"/>
  <c r="D262" i="14"/>
  <c r="D297" i="14"/>
  <c r="D157" i="14"/>
  <c r="D84" i="14"/>
  <c r="D336" i="14"/>
  <c r="D196" i="14"/>
  <c r="D186" i="14"/>
  <c r="D117" i="14"/>
  <c r="D129" i="14"/>
  <c r="D246" i="14"/>
  <c r="D80" i="14"/>
  <c r="D218" i="14"/>
  <c r="D122" i="14"/>
  <c r="D202" i="14"/>
  <c r="D322" i="14"/>
  <c r="D155" i="14"/>
  <c r="D27" i="14"/>
  <c r="D251" i="14"/>
  <c r="D50" i="14"/>
  <c r="D67" i="14"/>
  <c r="D197" i="14"/>
  <c r="D221" i="14"/>
  <c r="D162" i="14"/>
  <c r="D37" i="14"/>
  <c r="D290" i="14"/>
  <c r="D184" i="14"/>
  <c r="D369" i="14"/>
  <c r="D293" i="14"/>
  <c r="D280" i="14"/>
  <c r="D240" i="14"/>
  <c r="D79" i="14"/>
  <c r="D59" i="14"/>
  <c r="D132" i="14"/>
  <c r="D45" i="14"/>
  <c r="D175" i="14"/>
  <c r="D326" i="14"/>
  <c r="D234" i="14"/>
  <c r="D292" i="14"/>
  <c r="D49" i="14"/>
  <c r="D249" i="14"/>
  <c r="D147" i="14"/>
  <c r="D66" i="14"/>
  <c r="D342" i="14"/>
  <c r="D20" i="14"/>
  <c r="D316" i="14"/>
  <c r="D100" i="14"/>
  <c r="D60" i="14"/>
  <c r="D258" i="14"/>
  <c r="D164" i="14"/>
  <c r="D126" i="14"/>
  <c r="D150" i="14"/>
  <c r="D223" i="14"/>
  <c r="D185" i="14"/>
  <c r="D306" i="14"/>
  <c r="D161" i="14"/>
  <c r="D255" i="14"/>
  <c r="D172" i="14"/>
  <c r="D368" i="14"/>
  <c r="D55" i="14"/>
  <c r="D198" i="14"/>
  <c r="D321" i="14"/>
  <c r="D139" i="14"/>
  <c r="D134" i="14"/>
  <c r="D215" i="14"/>
  <c r="D252" i="14"/>
  <c r="D204" i="14"/>
  <c r="D229" i="14"/>
  <c r="D296" i="14"/>
  <c r="D193" i="14"/>
  <c r="D363" i="14"/>
  <c r="D29" i="14"/>
  <c r="D214" i="14"/>
  <c r="D158" i="14"/>
  <c r="D264" i="14"/>
  <c r="D101" i="14"/>
  <c r="D183" i="14"/>
  <c r="D256" i="14"/>
  <c r="D365" i="14"/>
  <c r="D98" i="14"/>
  <c r="D144" i="14"/>
  <c r="D28" i="14"/>
  <c r="D115" i="14"/>
  <c r="D353" i="14"/>
  <c r="D254" i="14"/>
  <c r="D41" i="14"/>
  <c r="D70" i="14"/>
  <c r="D54" i="14"/>
  <c r="D78" i="14"/>
  <c r="D138" i="14"/>
  <c r="D225" i="14"/>
  <c r="D192" i="14"/>
  <c r="D65" i="14"/>
  <c r="D314" i="14"/>
  <c r="D63" i="14"/>
  <c r="D151" i="14"/>
  <c r="D231" i="14"/>
  <c r="D166" i="14"/>
  <c r="D87" i="14"/>
  <c r="D131" i="14"/>
  <c r="D301" i="14"/>
  <c r="D64" i="14"/>
  <c r="D177" i="14"/>
  <c r="D36" i="14"/>
  <c r="D307" i="14"/>
  <c r="D213" i="14"/>
  <c r="D278" i="14"/>
  <c r="D108" i="14"/>
  <c r="D104" i="14"/>
  <c r="D328" i="14"/>
  <c r="D203" i="14"/>
  <c r="D105" i="14"/>
  <c r="D371" i="14"/>
  <c r="D81" i="14"/>
  <c r="D22" i="14"/>
  <c r="D90" i="14"/>
  <c r="D47" i="14"/>
  <c r="D191" i="14"/>
  <c r="D269" i="14"/>
  <c r="D341" i="14"/>
  <c r="D373" i="14"/>
  <c r="D237" i="14"/>
  <c r="D261" i="14"/>
  <c r="D372" i="14"/>
  <c r="D259" i="14"/>
  <c r="D114" i="14"/>
  <c r="D128" i="14"/>
  <c r="D174" i="14"/>
  <c r="D206" i="14"/>
  <c r="D324" i="14"/>
  <c r="D153" i="14"/>
  <c r="D21" i="14"/>
  <c r="D247" i="14"/>
  <c r="D32" i="14"/>
  <c r="D39" i="14"/>
  <c r="D222" i="14"/>
  <c r="D113" i="14"/>
  <c r="D61" i="14"/>
  <c r="D111" i="14"/>
  <c r="D33" i="14"/>
  <c r="D294" i="14"/>
  <c r="D195" i="14"/>
  <c r="D333" i="14"/>
  <c r="D133" i="14"/>
  <c r="D343" i="14"/>
  <c r="D313" i="14"/>
  <c r="D148" i="14"/>
  <c r="D43" i="14"/>
  <c r="D18" i="14"/>
  <c r="D257" i="14"/>
  <c r="D318" i="14"/>
  <c r="D48" i="14"/>
  <c r="D124" i="14"/>
  <c r="D361" i="14"/>
  <c r="D140" i="14"/>
  <c r="D42" i="14"/>
  <c r="D34" i="14"/>
  <c r="D311" i="14"/>
  <c r="D232" i="14"/>
  <c r="D53" i="14"/>
  <c r="D348" i="14"/>
  <c r="D289" i="14"/>
  <c r="D142" i="14"/>
  <c r="D180" i="14"/>
  <c r="D245" i="14"/>
  <c r="D288" i="14"/>
  <c r="D356" i="14"/>
  <c r="D121" i="14"/>
  <c r="D152" i="14"/>
  <c r="D112" i="14"/>
  <c r="D274" i="14"/>
  <c r="D282" i="14"/>
  <c r="D358" i="14"/>
  <c r="D260" i="14"/>
  <c r="D233" i="14"/>
  <c r="D24" i="14"/>
  <c r="D250" i="14"/>
  <c r="D241" i="14"/>
  <c r="D216" i="14"/>
  <c r="D136" i="14"/>
  <c r="D217" i="14"/>
  <c r="D168" i="14"/>
  <c r="D377" i="14"/>
  <c r="D349" i="14"/>
  <c r="D277" i="14"/>
  <c r="D82" i="14"/>
  <c r="D374" i="14"/>
  <c r="D362" i="14"/>
  <c r="D226" i="14"/>
  <c r="D40" i="14"/>
  <c r="D163" i="14"/>
  <c r="D96" i="14"/>
  <c r="D106" i="14"/>
  <c r="D88" i="14"/>
  <c r="D323" i="14"/>
  <c r="D120" i="14"/>
  <c r="D367" i="14"/>
  <c r="D118" i="14"/>
  <c r="D102" i="14"/>
  <c r="D267" i="14"/>
  <c r="D187" i="14"/>
  <c r="D205" i="14"/>
  <c r="D119" i="14"/>
  <c r="D95" i="14"/>
  <c r="D283" i="14"/>
  <c r="D212" i="14"/>
  <c r="D71" i="14"/>
  <c r="D332" i="14"/>
  <c r="D276" i="14"/>
  <c r="D171" i="14"/>
  <c r="D149" i="14"/>
  <c r="D146" i="14"/>
  <c r="D335" i="14"/>
  <c r="D271" i="14"/>
  <c r="D182" i="14"/>
  <c r="D315" i="14"/>
  <c r="D354" i="14"/>
  <c r="D275" i="14"/>
  <c r="D159" i="14"/>
  <c r="D190" i="14"/>
  <c r="D281" i="14"/>
  <c r="D299" i="14"/>
  <c r="D56" i="14"/>
  <c r="D89" i="14"/>
  <c r="D210" i="14"/>
  <c r="D58" i="14"/>
  <c r="D325" i="14"/>
  <c r="D248" i="14"/>
  <c r="D211" i="14"/>
  <c r="D239" i="14"/>
  <c r="D227" i="14"/>
  <c r="D224" i="14"/>
  <c r="D109" i="14"/>
  <c r="D253" i="14"/>
  <c r="D329" i="14"/>
  <c r="D286" i="14"/>
  <c r="D236" i="14"/>
  <c r="D173" i="14"/>
  <c r="D337" i="14"/>
  <c r="D44" i="14"/>
  <c r="D93" i="14"/>
  <c r="D268" i="14"/>
  <c r="D270" i="14"/>
  <c r="D38" i="14"/>
  <c r="D219" i="14"/>
  <c r="D287" i="14"/>
  <c r="D52" i="14"/>
  <c r="D330" i="14"/>
  <c r="D350" i="14"/>
  <c r="D327" i="14"/>
  <c r="D92" i="14"/>
  <c r="D312" i="14"/>
  <c r="D51" i="14"/>
  <c r="D23" i="14"/>
  <c r="D156" i="14"/>
  <c r="D83" i="14"/>
  <c r="D300" i="14"/>
  <c r="D357" i="14"/>
  <c r="D75" i="14"/>
  <c r="D76" i="14"/>
  <c r="D110" i="14"/>
  <c r="D137" i="14"/>
  <c r="D220" i="14"/>
  <c r="D209" i="14"/>
  <c r="D303" i="14"/>
  <c r="D228" i="14"/>
  <c r="D179" i="14"/>
  <c r="D125" i="14"/>
  <c r="D62" i="14"/>
  <c r="D272" i="14"/>
  <c r="D199" i="14"/>
  <c r="D160" i="14"/>
  <c r="D68" i="14"/>
  <c r="D284" i="14"/>
  <c r="D69" i="14"/>
  <c r="D145" i="14"/>
  <c r="D143" i="14"/>
  <c r="D346" i="14"/>
  <c r="D376" i="14"/>
  <c r="D201" i="14"/>
  <c r="D295" i="14"/>
  <c r="D154" i="14"/>
  <c r="D364" i="14"/>
  <c r="D176" i="14"/>
  <c r="D351" i="14"/>
  <c r="D340" i="14"/>
  <c r="D169" i="14"/>
  <c r="D334" i="14"/>
  <c r="D31" i="14"/>
  <c r="D200" i="14"/>
  <c r="D345" i="14"/>
  <c r="D302" i="14"/>
  <c r="D165" i="14"/>
  <c r="D85" i="14"/>
  <c r="D320" i="14"/>
  <c r="D74" i="14"/>
  <c r="D344" i="14"/>
  <c r="D375" i="14"/>
  <c r="D230" i="14"/>
  <c r="D370" i="14"/>
  <c r="D141" i="14"/>
  <c r="D103" i="14"/>
  <c r="K23" i="12"/>
  <c r="E422" i="12"/>
  <c r="E423" i="12" s="1"/>
  <c r="D16" i="14"/>
  <c r="E16" i="14" s="1"/>
  <c r="D17" i="14"/>
  <c r="H422" i="12"/>
  <c r="I423" i="12"/>
  <c r="L423" i="12" s="1"/>
  <c r="O423" i="12" s="1"/>
  <c r="R423" i="12" s="1"/>
  <c r="Q4" i="6"/>
  <c r="H423" i="12" l="1"/>
  <c r="K423" i="12" s="1"/>
  <c r="N423" i="12" s="1"/>
  <c r="Q423" i="12" s="1"/>
  <c r="E17" i="14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1" i="14" s="1"/>
  <c r="E32" i="14" s="1"/>
  <c r="E33" i="14" s="1"/>
  <c r="E34" i="14" s="1"/>
  <c r="E35" i="14" s="1"/>
  <c r="E36" i="14" s="1"/>
  <c r="E37" i="14" s="1"/>
  <c r="E38" i="14" s="1"/>
  <c r="E39" i="14" s="1"/>
  <c r="E40" i="14" s="1"/>
  <c r="E41" i="14" s="1"/>
  <c r="E42" i="14" s="1"/>
  <c r="E43" i="14" s="1"/>
  <c r="E44" i="14" s="1"/>
  <c r="E45" i="14" s="1"/>
  <c r="E46" i="14" s="1"/>
  <c r="E47" i="14" s="1"/>
  <c r="E48" i="14" s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E68" i="14" s="1"/>
  <c r="E69" i="14" s="1"/>
  <c r="E70" i="14" s="1"/>
  <c r="E71" i="14" s="1"/>
  <c r="E72" i="14" s="1"/>
  <c r="E73" i="14" s="1"/>
  <c r="E74" i="14" s="1"/>
  <c r="E75" i="14" s="1"/>
  <c r="E76" i="14" s="1"/>
  <c r="E77" i="14" s="1"/>
  <c r="E78" i="14" s="1"/>
  <c r="E79" i="14" s="1"/>
  <c r="E80" i="14" s="1"/>
  <c r="E81" i="14" s="1"/>
  <c r="E82" i="14" s="1"/>
  <c r="E83" i="14" s="1"/>
  <c r="E84" i="14" s="1"/>
  <c r="E85" i="14" s="1"/>
  <c r="E86" i="14" s="1"/>
  <c r="E87" i="14" s="1"/>
  <c r="E88" i="14" s="1"/>
  <c r="E89" i="14" s="1"/>
  <c r="E90" i="14" s="1"/>
  <c r="E91" i="14" s="1"/>
  <c r="E92" i="14" s="1"/>
  <c r="E93" i="14" s="1"/>
  <c r="E94" i="14" s="1"/>
  <c r="E95" i="14" s="1"/>
  <c r="E96" i="14" s="1"/>
  <c r="E97" i="14" s="1"/>
  <c r="E98" i="14" s="1"/>
  <c r="E99" i="14" s="1"/>
  <c r="E100" i="14" s="1"/>
  <c r="E101" i="14" s="1"/>
  <c r="E102" i="14" s="1"/>
  <c r="E103" i="14" s="1"/>
  <c r="E104" i="14" s="1"/>
  <c r="E105" i="14" s="1"/>
  <c r="E106" i="14" s="1"/>
  <c r="E107" i="14" s="1"/>
  <c r="E108" i="14" s="1"/>
  <c r="E109" i="14" s="1"/>
  <c r="E110" i="14" s="1"/>
  <c r="E111" i="14" s="1"/>
  <c r="E112" i="14" s="1"/>
  <c r="E113" i="14" s="1"/>
  <c r="E114" i="14" s="1"/>
  <c r="E115" i="14" s="1"/>
  <c r="E116" i="14" s="1"/>
  <c r="E117" i="14" s="1"/>
  <c r="E118" i="14" s="1"/>
  <c r="E119" i="14" s="1"/>
  <c r="E120" i="14" s="1"/>
  <c r="E121" i="14" s="1"/>
  <c r="E122" i="14" s="1"/>
  <c r="E123" i="14" s="1"/>
  <c r="E124" i="14" s="1"/>
  <c r="E125" i="14" s="1"/>
  <c r="E126" i="14" s="1"/>
  <c r="E127" i="14" s="1"/>
  <c r="E128" i="14" s="1"/>
  <c r="E129" i="14" s="1"/>
  <c r="E130" i="14" s="1"/>
  <c r="E131" i="14" s="1"/>
  <c r="E132" i="14" s="1"/>
  <c r="E133" i="14" s="1"/>
  <c r="E134" i="14" s="1"/>
  <c r="E135" i="14" s="1"/>
  <c r="E136" i="14" s="1"/>
  <c r="E137" i="14" s="1"/>
  <c r="E138" i="14" s="1"/>
  <c r="E139" i="14" s="1"/>
  <c r="E140" i="14" s="1"/>
  <c r="E141" i="14" s="1"/>
  <c r="E142" i="14" s="1"/>
  <c r="E143" i="14" s="1"/>
  <c r="E144" i="14" s="1"/>
  <c r="E145" i="14" s="1"/>
  <c r="E146" i="14" s="1"/>
  <c r="E147" i="14" s="1"/>
  <c r="E148" i="14" s="1"/>
  <c r="E149" i="14" s="1"/>
  <c r="E150" i="14" s="1"/>
  <c r="E151" i="14" s="1"/>
  <c r="E152" i="14" s="1"/>
  <c r="E153" i="14" s="1"/>
  <c r="E154" i="14" s="1"/>
  <c r="E155" i="14" s="1"/>
  <c r="E156" i="14" s="1"/>
  <c r="E157" i="14" s="1"/>
  <c r="E158" i="14" s="1"/>
  <c r="E159" i="14" s="1"/>
  <c r="E160" i="14" s="1"/>
  <c r="E161" i="14" s="1"/>
  <c r="E162" i="14" s="1"/>
  <c r="E163" i="14" s="1"/>
  <c r="E164" i="14" s="1"/>
  <c r="E165" i="14" s="1"/>
  <c r="E166" i="14" s="1"/>
  <c r="E167" i="14" s="1"/>
  <c r="E168" i="14" s="1"/>
  <c r="E169" i="14" s="1"/>
  <c r="E170" i="14" s="1"/>
  <c r="E171" i="14" s="1"/>
  <c r="E172" i="14" s="1"/>
  <c r="E173" i="14" s="1"/>
  <c r="E174" i="14" s="1"/>
  <c r="E175" i="14" s="1"/>
  <c r="E176" i="14" s="1"/>
  <c r="E177" i="14" s="1"/>
  <c r="E178" i="14" s="1"/>
  <c r="E179" i="14" s="1"/>
  <c r="E180" i="14" s="1"/>
  <c r="E181" i="14" s="1"/>
  <c r="E182" i="14" s="1"/>
  <c r="E183" i="14" s="1"/>
  <c r="E184" i="14" s="1"/>
  <c r="E185" i="14" s="1"/>
  <c r="E186" i="14" s="1"/>
  <c r="E187" i="14" s="1"/>
  <c r="E188" i="14" s="1"/>
  <c r="E189" i="14" s="1"/>
  <c r="E190" i="14" s="1"/>
  <c r="E191" i="14" s="1"/>
  <c r="E192" i="14" s="1"/>
  <c r="E193" i="14" s="1"/>
  <c r="E194" i="14" s="1"/>
  <c r="E195" i="14" s="1"/>
  <c r="E196" i="14" s="1"/>
  <c r="E197" i="14" s="1"/>
  <c r="E198" i="14" s="1"/>
  <c r="E199" i="14" s="1"/>
  <c r="E200" i="14" s="1"/>
  <c r="E201" i="14" s="1"/>
  <c r="E202" i="14" s="1"/>
  <c r="E203" i="14" s="1"/>
  <c r="E204" i="14" s="1"/>
  <c r="E205" i="14" s="1"/>
  <c r="E206" i="14" s="1"/>
  <c r="E207" i="14" s="1"/>
  <c r="E208" i="14" s="1"/>
  <c r="E209" i="14" s="1"/>
  <c r="E210" i="14" s="1"/>
  <c r="E211" i="14" s="1"/>
  <c r="E212" i="14" s="1"/>
  <c r="E213" i="14" s="1"/>
  <c r="E214" i="14" s="1"/>
  <c r="E215" i="14" s="1"/>
  <c r="E216" i="14" s="1"/>
  <c r="E217" i="14" s="1"/>
  <c r="E218" i="14" s="1"/>
  <c r="E219" i="14" s="1"/>
  <c r="E220" i="14" s="1"/>
  <c r="E221" i="14" s="1"/>
  <c r="E222" i="14" s="1"/>
  <c r="E223" i="14" s="1"/>
  <c r="E224" i="14" s="1"/>
  <c r="E225" i="14" s="1"/>
  <c r="E226" i="14" s="1"/>
  <c r="E227" i="14" s="1"/>
  <c r="E228" i="14" s="1"/>
  <c r="E229" i="14" s="1"/>
  <c r="E230" i="14" s="1"/>
  <c r="E231" i="14" s="1"/>
  <c r="E232" i="14" s="1"/>
  <c r="E233" i="14" s="1"/>
  <c r="E234" i="14" s="1"/>
  <c r="E235" i="14" s="1"/>
  <c r="E236" i="14" s="1"/>
  <c r="E237" i="14" s="1"/>
  <c r="E238" i="14" s="1"/>
  <c r="E239" i="14" s="1"/>
  <c r="E240" i="14" s="1"/>
  <c r="E241" i="14" s="1"/>
  <c r="E242" i="14" s="1"/>
  <c r="E243" i="14" s="1"/>
  <c r="E244" i="14" s="1"/>
  <c r="E245" i="14" s="1"/>
  <c r="E246" i="14" s="1"/>
  <c r="E247" i="14" s="1"/>
  <c r="E248" i="14" s="1"/>
  <c r="E249" i="14" s="1"/>
  <c r="E250" i="14" s="1"/>
  <c r="E251" i="14" s="1"/>
  <c r="E252" i="14" s="1"/>
  <c r="E253" i="14" s="1"/>
  <c r="E254" i="14" s="1"/>
  <c r="E255" i="14" s="1"/>
  <c r="E256" i="14" s="1"/>
  <c r="E257" i="14" s="1"/>
  <c r="E258" i="14" s="1"/>
  <c r="E259" i="14" s="1"/>
  <c r="E260" i="14" s="1"/>
  <c r="E261" i="14" s="1"/>
  <c r="E262" i="14" s="1"/>
  <c r="E263" i="14" s="1"/>
  <c r="E264" i="14" s="1"/>
  <c r="E265" i="14" s="1"/>
  <c r="E266" i="14" s="1"/>
  <c r="E267" i="14" s="1"/>
  <c r="E268" i="14" s="1"/>
  <c r="E269" i="14" s="1"/>
  <c r="E270" i="14" s="1"/>
  <c r="E271" i="14" s="1"/>
  <c r="E272" i="14" s="1"/>
  <c r="E273" i="14" s="1"/>
  <c r="E274" i="14" s="1"/>
  <c r="E275" i="14" s="1"/>
  <c r="E276" i="14" s="1"/>
  <c r="E277" i="14" s="1"/>
  <c r="E278" i="14" s="1"/>
  <c r="E279" i="14" s="1"/>
  <c r="E280" i="14" s="1"/>
  <c r="E281" i="14" s="1"/>
  <c r="E282" i="14" s="1"/>
  <c r="E283" i="14" s="1"/>
  <c r="E284" i="14" s="1"/>
  <c r="E285" i="14" s="1"/>
  <c r="E286" i="14" s="1"/>
  <c r="E287" i="14" s="1"/>
  <c r="E288" i="14" s="1"/>
  <c r="E289" i="14" s="1"/>
  <c r="E290" i="14" s="1"/>
  <c r="E291" i="14" s="1"/>
  <c r="E292" i="14" s="1"/>
  <c r="E293" i="14" s="1"/>
  <c r="E294" i="14" s="1"/>
  <c r="E295" i="14" s="1"/>
  <c r="E296" i="14" s="1"/>
  <c r="E297" i="14" s="1"/>
  <c r="E298" i="14" s="1"/>
  <c r="E299" i="14" s="1"/>
  <c r="E300" i="14" s="1"/>
  <c r="E301" i="14" s="1"/>
  <c r="E302" i="14" s="1"/>
  <c r="E303" i="14" s="1"/>
  <c r="E304" i="14" s="1"/>
  <c r="E305" i="14" s="1"/>
  <c r="E306" i="14" s="1"/>
  <c r="E307" i="14" s="1"/>
  <c r="E308" i="14" s="1"/>
  <c r="E309" i="14" s="1"/>
  <c r="E310" i="14" s="1"/>
  <c r="E311" i="14" s="1"/>
  <c r="E312" i="14" s="1"/>
  <c r="E313" i="14" s="1"/>
  <c r="E314" i="14" s="1"/>
  <c r="E315" i="14" s="1"/>
  <c r="E316" i="14" s="1"/>
  <c r="E317" i="14" s="1"/>
  <c r="E318" i="14" s="1"/>
  <c r="E319" i="14" s="1"/>
  <c r="E320" i="14" s="1"/>
  <c r="E321" i="14" s="1"/>
  <c r="E322" i="14" s="1"/>
  <c r="E323" i="14" s="1"/>
  <c r="E324" i="14" s="1"/>
  <c r="E325" i="14" s="1"/>
  <c r="E326" i="14" s="1"/>
  <c r="E327" i="14" s="1"/>
  <c r="E328" i="14" s="1"/>
  <c r="E329" i="14" s="1"/>
  <c r="E330" i="14" s="1"/>
  <c r="E331" i="14" s="1"/>
  <c r="E332" i="14" s="1"/>
  <c r="E333" i="14" s="1"/>
  <c r="E334" i="14" s="1"/>
  <c r="E335" i="14" s="1"/>
  <c r="E336" i="14" s="1"/>
  <c r="E337" i="14" s="1"/>
  <c r="E338" i="14" s="1"/>
  <c r="E339" i="14" s="1"/>
  <c r="E340" i="14" s="1"/>
  <c r="E341" i="14" s="1"/>
  <c r="E342" i="14" s="1"/>
  <c r="E343" i="14" s="1"/>
  <c r="E344" i="14" s="1"/>
  <c r="E345" i="14" s="1"/>
  <c r="E346" i="14" s="1"/>
  <c r="E347" i="14" s="1"/>
  <c r="E348" i="14" s="1"/>
  <c r="E349" i="14" s="1"/>
  <c r="E350" i="14" s="1"/>
  <c r="E351" i="14" s="1"/>
  <c r="E352" i="14" s="1"/>
  <c r="E353" i="14" s="1"/>
  <c r="E354" i="14" s="1"/>
  <c r="E355" i="14" s="1"/>
  <c r="E356" i="14" s="1"/>
  <c r="E357" i="14" s="1"/>
  <c r="E358" i="14" s="1"/>
  <c r="E359" i="14" s="1"/>
  <c r="E360" i="14" s="1"/>
  <c r="E361" i="14" s="1"/>
  <c r="E362" i="14" s="1"/>
  <c r="E363" i="14" s="1"/>
  <c r="E364" i="14" s="1"/>
  <c r="E365" i="14" s="1"/>
  <c r="E366" i="14" s="1"/>
  <c r="E367" i="14" s="1"/>
  <c r="E368" i="14" s="1"/>
  <c r="E369" i="14" s="1"/>
  <c r="E370" i="14" s="1"/>
  <c r="E371" i="14" s="1"/>
  <c r="E372" i="14" s="1"/>
  <c r="E373" i="14" s="1"/>
  <c r="E374" i="14" s="1"/>
  <c r="E375" i="14" s="1"/>
  <c r="E376" i="14" s="1"/>
  <c r="E377" i="14" s="1"/>
</calcChain>
</file>

<file path=xl/sharedStrings.xml><?xml version="1.0" encoding="utf-8"?>
<sst xmlns="http://schemas.openxmlformats.org/spreadsheetml/2006/main" count="4784" uniqueCount="1398">
  <si>
    <t>Total</t>
  </si>
  <si>
    <t xml:space="preserve"> 1 </t>
  </si>
  <si>
    <t xml:space="preserve"> 1.1 </t>
  </si>
  <si>
    <t xml:space="preserve"> 030105 </t>
  </si>
  <si>
    <t>AGETOP CIVIL</t>
  </si>
  <si>
    <t>Transporte de entulho em conteiner, incluso a carga manual</t>
  </si>
  <si>
    <t>m³</t>
  </si>
  <si>
    <t xml:space="preserve"> 1.2 </t>
  </si>
  <si>
    <t xml:space="preserve"> 00010527 </t>
  </si>
  <si>
    <t>SINAPI</t>
  </si>
  <si>
    <t>Locação de andaime tubular de encaixe, tipo torre, para serviços gerais em altura em toda a obra</t>
  </si>
  <si>
    <t>MXMES</t>
  </si>
  <si>
    <t xml:space="preserve"> 1.3 </t>
  </si>
  <si>
    <t xml:space="preserve"> 00002707 </t>
  </si>
  <si>
    <t>Engenheiro civil</t>
  </si>
  <si>
    <t>H</t>
  </si>
  <si>
    <t>Próprio</t>
  </si>
  <si>
    <t xml:space="preserve"> 00040818 </t>
  </si>
  <si>
    <t>Encarregado geral de obra</t>
  </si>
  <si>
    <t>MES</t>
  </si>
  <si>
    <t xml:space="preserve"> 00004813 </t>
  </si>
  <si>
    <t>Placa de obra em chapa galvanizada conforme exigências do CREA-GO</t>
  </si>
  <si>
    <t>m²</t>
  </si>
  <si>
    <t xml:space="preserve"> Decisão Plenária nº 1.457 CREA-GO </t>
  </si>
  <si>
    <t>Anotação de Responsabilidade Técnica no CREA-GO</t>
  </si>
  <si>
    <t>un</t>
  </si>
  <si>
    <t xml:space="preserve"> 2 </t>
  </si>
  <si>
    <t>EDIFICAÇÃO</t>
  </si>
  <si>
    <t xml:space="preserve"> 2.1 </t>
  </si>
  <si>
    <t xml:space="preserve"> 2.1.1 </t>
  </si>
  <si>
    <t xml:space="preserve"> 2.1.2 </t>
  </si>
  <si>
    <t xml:space="preserve"> 97634 </t>
  </si>
  <si>
    <t xml:space="preserve"> 2.1.3 </t>
  </si>
  <si>
    <t xml:space="preserve"> 97622 </t>
  </si>
  <si>
    <t>Demolição de alvenaria de tijolos de barro</t>
  </si>
  <si>
    <t xml:space="preserve"> 2.1.4 </t>
  </si>
  <si>
    <t xml:space="preserve"> 97663 </t>
  </si>
  <si>
    <t>UN</t>
  </si>
  <si>
    <t xml:space="preserve"> 2.1.5 </t>
  </si>
  <si>
    <t xml:space="preserve"> 97645 </t>
  </si>
  <si>
    <t xml:space="preserve"> 2.1.6 </t>
  </si>
  <si>
    <t xml:space="preserve"> 2.1.7 </t>
  </si>
  <si>
    <t xml:space="preserve"> 2.1.8 </t>
  </si>
  <si>
    <t xml:space="preserve"> 2.1.9 </t>
  </si>
  <si>
    <t xml:space="preserve"> 2.1.10 </t>
  </si>
  <si>
    <t xml:space="preserve"> 2.1.11 </t>
  </si>
  <si>
    <t xml:space="preserve"> 020109 </t>
  </si>
  <si>
    <t xml:space="preserve"> 2.1.12 </t>
  </si>
  <si>
    <t xml:space="preserve"> 2.1.13 </t>
  </si>
  <si>
    <t xml:space="preserve"> 2.1.14 </t>
  </si>
  <si>
    <t xml:space="preserve"> 97631 </t>
  </si>
  <si>
    <t xml:space="preserve"> 2.1.15 </t>
  </si>
  <si>
    <t xml:space="preserve"> 2.2 </t>
  </si>
  <si>
    <t xml:space="preserve"> 2.2.1 </t>
  </si>
  <si>
    <t xml:space="preserve"> 2.2.2 </t>
  </si>
  <si>
    <t xml:space="preserve"> 88309 </t>
  </si>
  <si>
    <t xml:space="preserve"> 2.2.3 </t>
  </si>
  <si>
    <t xml:space="preserve"> 2.2.4 </t>
  </si>
  <si>
    <t xml:space="preserve"> 2.2.5 </t>
  </si>
  <si>
    <t xml:space="preserve"> 2.2.6 </t>
  </si>
  <si>
    <t xml:space="preserve"> 2.3 </t>
  </si>
  <si>
    <t xml:space="preserve"> 2.3.1 </t>
  </si>
  <si>
    <t xml:space="preserve"> 2.3.2 </t>
  </si>
  <si>
    <t xml:space="preserve"> 98555 </t>
  </si>
  <si>
    <t xml:space="preserve"> 98546 </t>
  </si>
  <si>
    <t>Impermeabilização de superfície com manta asfáltica elastomérica em poliester 3mm, tipo III, classe B, aluminizada (NBR 9952), uma camada, inclusive aplicação de primer asfáltico</t>
  </si>
  <si>
    <t xml:space="preserve"> 2.4 </t>
  </si>
  <si>
    <t xml:space="preserve"> 2.4.1 </t>
  </si>
  <si>
    <t xml:space="preserve"> 96358 </t>
  </si>
  <si>
    <t xml:space="preserve"> 2.4.2 </t>
  </si>
  <si>
    <t xml:space="preserve"> 103328 </t>
  </si>
  <si>
    <t>Parede de alvenaria de 1/2 vez de tijolo furado</t>
  </si>
  <si>
    <t xml:space="preserve"> 2.4.3 </t>
  </si>
  <si>
    <t xml:space="preserve"> 2.4.4 </t>
  </si>
  <si>
    <t xml:space="preserve"> 93202 </t>
  </si>
  <si>
    <t>M</t>
  </si>
  <si>
    <t xml:space="preserve"> 2.4.5 </t>
  </si>
  <si>
    <t>KG</t>
  </si>
  <si>
    <t xml:space="preserve"> 2.4.6 </t>
  </si>
  <si>
    <t xml:space="preserve"> 2.4.7 </t>
  </si>
  <si>
    <t xml:space="preserve"> 2.4.8 </t>
  </si>
  <si>
    <t xml:space="preserve"> 96555 </t>
  </si>
  <si>
    <t xml:space="preserve"> 2.5 </t>
  </si>
  <si>
    <t xml:space="preserve"> 2.5.1 </t>
  </si>
  <si>
    <t xml:space="preserve"> 2.5.2 </t>
  </si>
  <si>
    <t>Portas de madeira</t>
  </si>
  <si>
    <t xml:space="preserve"> 2.5.3 </t>
  </si>
  <si>
    <t>Portas e painéis de vidro temperado</t>
  </si>
  <si>
    <t xml:space="preserve"> 2.6 </t>
  </si>
  <si>
    <t xml:space="preserve"> 2.6.1 </t>
  </si>
  <si>
    <t xml:space="preserve"> 87878 </t>
  </si>
  <si>
    <t>Chapisco em parede de alvenaria</t>
  </si>
  <si>
    <t xml:space="preserve"> 87548 </t>
  </si>
  <si>
    <t>Revestimento de parede cerâmico monoporoso, dimensões de 32x60cm, marca Biancogres ou equivalente, padrão originale bianco, acabamento acetinado</t>
  </si>
  <si>
    <t xml:space="preserve"> 101091 </t>
  </si>
  <si>
    <t>m</t>
  </si>
  <si>
    <t xml:space="preserve"> 2.6.2 </t>
  </si>
  <si>
    <t xml:space="preserve"> 98685 </t>
  </si>
  <si>
    <t>Granito cinza andorinha</t>
  </si>
  <si>
    <t xml:space="preserve"> 96113 </t>
  </si>
  <si>
    <t xml:space="preserve"> 2.7 </t>
  </si>
  <si>
    <t>Ferragens</t>
  </si>
  <si>
    <t xml:space="preserve"> 2.7.1 </t>
  </si>
  <si>
    <t xml:space="preserve"> 91306 </t>
  </si>
  <si>
    <t>Fechadura IMAB ou equivalente, linha Duna, acabamento cromoacetinado ou Fechadura marca Papaiz, linha Standard, cód. 2270, acabamento cromoacetinado</t>
  </si>
  <si>
    <t xml:space="preserve"> 230105 </t>
  </si>
  <si>
    <t>Un</t>
  </si>
  <si>
    <t xml:space="preserve"> 2.8 </t>
  </si>
  <si>
    <t>Serviços Diversos</t>
  </si>
  <si>
    <t xml:space="preserve"> 2.8.1 </t>
  </si>
  <si>
    <t xml:space="preserve"> 2.8.2 </t>
  </si>
  <si>
    <t xml:space="preserve"> 99821 </t>
  </si>
  <si>
    <t>Lavação de janelas com água e sabão</t>
  </si>
  <si>
    <t xml:space="preserve"> 2.9 </t>
  </si>
  <si>
    <t>Louças, metais e acessórios</t>
  </si>
  <si>
    <t xml:space="preserve"> 2.9.1 </t>
  </si>
  <si>
    <t xml:space="preserve"> 95472 </t>
  </si>
  <si>
    <t xml:space="preserve"> 2.9.2 </t>
  </si>
  <si>
    <t xml:space="preserve"> 2.9.3 </t>
  </si>
  <si>
    <t xml:space="preserve"> 2.9.4 </t>
  </si>
  <si>
    <t xml:space="preserve"> 2.9.5 </t>
  </si>
  <si>
    <t xml:space="preserve"> 230174 </t>
  </si>
  <si>
    <t xml:space="preserve"> 2.9.6 </t>
  </si>
  <si>
    <t xml:space="preserve"> 86877 </t>
  </si>
  <si>
    <t>Válvula inox para tanque inox</t>
  </si>
  <si>
    <t xml:space="preserve"> 2.9.7 </t>
  </si>
  <si>
    <t>Válvula inox para lavatório</t>
  </si>
  <si>
    <t xml:space="preserve"> 2.9.8 </t>
  </si>
  <si>
    <t xml:space="preserve"> 86887 </t>
  </si>
  <si>
    <t>Engate flexível, inox, ½”de 50cm</t>
  </si>
  <si>
    <t xml:space="preserve"> 2.9.9 </t>
  </si>
  <si>
    <t xml:space="preserve"> 86878 </t>
  </si>
  <si>
    <t>Instalação de válvula americana 3,1/2"x1,1/2" em metal cromado para substituir a existente na cuba da pia da copa</t>
  </si>
  <si>
    <t>Torneira de parede para cozinha, marca DOCOL ou equivalente, linha Docol primor, bica horizontal e giratória, bico arejador, acabamento cromado, cód. 00673306</t>
  </si>
  <si>
    <t xml:space="preserve"> 95544 </t>
  </si>
  <si>
    <t>Papeleira, marca Premisse ou equivalente, linha urban, compacto, dimensões de 24 x 14,1 x 12 cm, cor branco, instalada a altura de 1,00m, do piso até a base</t>
  </si>
  <si>
    <t xml:space="preserve"> 95547 </t>
  </si>
  <si>
    <t xml:space="preserve"> 2.10 </t>
  </si>
  <si>
    <t xml:space="preserve"> 2.10.1 </t>
  </si>
  <si>
    <t xml:space="preserve"> 100745 </t>
  </si>
  <si>
    <t xml:space="preserve"> 2.10.2 </t>
  </si>
  <si>
    <t>METÁLICA PORTINHOLA GLP - Pintura em esmalte sintético, 2 demãos, na cor platina, acabamento alto brilho, linha Coralit, marca Coral ou equivalente em na portinhola do abrigo para GLP</t>
  </si>
  <si>
    <t xml:space="preserve"> 2.10.3 </t>
  </si>
  <si>
    <t xml:space="preserve"> 261301 </t>
  </si>
  <si>
    <t xml:space="preserve"> 2.10.4 </t>
  </si>
  <si>
    <t xml:space="preserve"> 261307 </t>
  </si>
  <si>
    <t>TETO - TINTA PVA - Pintura em teto com tinta látex PVA cor branco neve, acabamento fosco, marca Suvinil, Coral, Sherwin Williams ou equivalente - duas demãos</t>
  </si>
  <si>
    <t xml:space="preserve"> 2.10.5 </t>
  </si>
  <si>
    <t>Tábua 2,5m x 30cm para deslocamento sobre as telhas (deverão se entregues à fiscalização no final da obra)</t>
  </si>
  <si>
    <t xml:space="preserve"> 2.10.6 </t>
  </si>
  <si>
    <t>Serviço de raspagem de textura em platibandas</t>
  </si>
  <si>
    <t>h</t>
  </si>
  <si>
    <t>PAREDES EXTERNAS - FUNDO PREPARADOR - Aplicação de fundo preparador em regiões onde o concreto esteja com sinais de esfarelamento</t>
  </si>
  <si>
    <t xml:space="preserve"> 88423 </t>
  </si>
  <si>
    <t xml:space="preserve"> 88488 </t>
  </si>
  <si>
    <t>TETO - TINTA ACRÍLICA - Pintura acrílica em teto em duas demãos na cor branco neve, marca Suvinil, Coral, Sherwin Williams ou equivalente</t>
  </si>
  <si>
    <t xml:space="preserve"> 88489 </t>
  </si>
  <si>
    <t>PAREDE - TINTA ACRÍLICA - Pintura de paredes com tinta acrílica, na cor branco gelo, marca Suvinil, Coral, Sherwin Williams ou equivalente, acabamento acetinado - duas demãos</t>
  </si>
  <si>
    <t>CHAPINS - Tinta acrílica, Sherwin Willians ou equivalente na cor concreto nos chapins pré-moldados</t>
  </si>
  <si>
    <t xml:space="preserve"> 88495 </t>
  </si>
  <si>
    <t>TETO - EMASSAMENTO - Emassamento acrílico em laje (forro)</t>
  </si>
  <si>
    <t xml:space="preserve"> 88497 </t>
  </si>
  <si>
    <t>PAREDE - EMASSAMENTO ACRÍLICO - Emassamento acrílico em paredes - duas demãos, inclui lixamento</t>
  </si>
  <si>
    <t xml:space="preserve"> 90407 </t>
  </si>
  <si>
    <t>Recomposição de reboco de teto em estado de deterioração</t>
  </si>
  <si>
    <t xml:space="preserve"> 00003777 </t>
  </si>
  <si>
    <t xml:space="preserve"> 2.11 </t>
  </si>
  <si>
    <t xml:space="preserve"> 2.11.1 </t>
  </si>
  <si>
    <t xml:space="preserve"> 97647 </t>
  </si>
  <si>
    <t xml:space="preserve"> 93205 </t>
  </si>
  <si>
    <t xml:space="preserve"> 00043692 </t>
  </si>
  <si>
    <t xml:space="preserve"> 00040424 </t>
  </si>
  <si>
    <t>Ajudante de serralheiro - horista</t>
  </si>
  <si>
    <t>Furo em concreto com broca de widia, utilizando martele elétrico Ø 3/8" profundidade 10 cm</t>
  </si>
  <si>
    <t xml:space="preserve"> 00000134 </t>
  </si>
  <si>
    <t>Groute cimentício</t>
  </si>
  <si>
    <t xml:space="preserve"> 94964 </t>
  </si>
  <si>
    <t>Concreto fck 20Mpa</t>
  </si>
  <si>
    <t xml:space="preserve"> 160602 </t>
  </si>
  <si>
    <t>Rufos e contrarrufos de chapa galvanizada, largura 40 cm</t>
  </si>
  <si>
    <t xml:space="preserve"> 2.11.2 </t>
  </si>
  <si>
    <t xml:space="preserve"> 94210 </t>
  </si>
  <si>
    <t xml:space="preserve"> 94223 </t>
  </si>
  <si>
    <t xml:space="preserve"> 2.11.3 </t>
  </si>
  <si>
    <t xml:space="preserve"> 2.12 </t>
  </si>
  <si>
    <t>Sinalização visual</t>
  </si>
  <si>
    <t xml:space="preserve"> 2.12.1 </t>
  </si>
  <si>
    <t xml:space="preserve"> 2.12.2 </t>
  </si>
  <si>
    <t xml:space="preserve"> 2.12.3 </t>
  </si>
  <si>
    <t xml:space="preserve"> 2.12.4 </t>
  </si>
  <si>
    <t xml:space="preserve"> 2.12.5 </t>
  </si>
  <si>
    <t xml:space="preserve"> 2.12.6 </t>
  </si>
  <si>
    <t xml:space="preserve"> 2.12.7 </t>
  </si>
  <si>
    <t xml:space="preserve"> 2.13 </t>
  </si>
  <si>
    <t>Marcenaria</t>
  </si>
  <si>
    <t xml:space="preserve"> 2.13.1 </t>
  </si>
  <si>
    <t xml:space="preserve"> Módulo Móveis e Arquitetura 3210-6556 </t>
  </si>
  <si>
    <t xml:space="preserve"> 2.13.2 </t>
  </si>
  <si>
    <t xml:space="preserve"> 2.13.3 </t>
  </si>
  <si>
    <t xml:space="preserve"> 2.13.4 </t>
  </si>
  <si>
    <t xml:space="preserve"> Módulo Móveis e Arquitetura 3210-6560 </t>
  </si>
  <si>
    <t xml:space="preserve"> 2.13.5 </t>
  </si>
  <si>
    <t xml:space="preserve"> 2.13.6 </t>
  </si>
  <si>
    <t xml:space="preserve"> 2.13.7 </t>
  </si>
  <si>
    <t xml:space="preserve"> 2.13.8 </t>
  </si>
  <si>
    <t xml:space="preserve"> 2.14 </t>
  </si>
  <si>
    <t xml:space="preserve"> 2.14.1 </t>
  </si>
  <si>
    <t xml:space="preserve"> 2.14.2 </t>
  </si>
  <si>
    <t xml:space="preserve"> 2.14.3 </t>
  </si>
  <si>
    <t xml:space="preserve"> 2.15 </t>
  </si>
  <si>
    <t xml:space="preserve"> 2.15.1 </t>
  </si>
  <si>
    <t xml:space="preserve"> 89356 </t>
  </si>
  <si>
    <t>Tubo PVC soldável diâmetro 25mm</t>
  </si>
  <si>
    <t xml:space="preserve"> 89362 </t>
  </si>
  <si>
    <t>Joelho 90º PVC soldável diâmetro 25mm</t>
  </si>
  <si>
    <t xml:space="preserve"> 89366 </t>
  </si>
  <si>
    <t>Joelho 90º com bucha de latão, PVC soldável, DN 25mmx3/4"</t>
  </si>
  <si>
    <t xml:space="preserve"> 89378 </t>
  </si>
  <si>
    <t>Luva PVC soldável diâmetro 25mm</t>
  </si>
  <si>
    <t xml:space="preserve"> 89380 </t>
  </si>
  <si>
    <t>Luva de redução PVC soldável DN 32mmx25mm</t>
  </si>
  <si>
    <t xml:space="preserve"> 89383 </t>
  </si>
  <si>
    <t>Adaptador curto com bolsa e rosca para registro PVC soldável, DN 25mmx3/4"</t>
  </si>
  <si>
    <t xml:space="preserve"> 89575 </t>
  </si>
  <si>
    <t>Luva PVC soldável diâmetro 50mm</t>
  </si>
  <si>
    <t xml:space="preserve"> 89987 </t>
  </si>
  <si>
    <t>Registro de gaveta bruto, latão, roscável, 3/4", com acabamento e canopla cromados</t>
  </si>
  <si>
    <t xml:space="preserve"> 2.15.2 </t>
  </si>
  <si>
    <t xml:space="preserve"> 89712 </t>
  </si>
  <si>
    <t xml:space="preserve"> 2.15.3 </t>
  </si>
  <si>
    <t>Pluvial</t>
  </si>
  <si>
    <t>Alvenaria de fechamento dos shafts para descida de tubos pluviais na região da marquise circular - blocos cerâmicos 9x19x29</t>
  </si>
  <si>
    <t xml:space="preserve"> 102264 </t>
  </si>
  <si>
    <t>Tubo PVC branco para rede de águas pluviais, DN 100mm, junta elástica, fornecimento e assentamento</t>
  </si>
  <si>
    <t>Alvernaria de tijolos cerâmicos furados 9x19x19cm, para constituição da mureta lateral das calhas, altura de 30cm e travamento na laje e paredes laterais com ferro de 6,3mm a cada 60 cm</t>
  </si>
  <si>
    <t>Grelha em ferro fundido simples com requadro, instalada em canteiros ou áreas sem tráfego de veículos</t>
  </si>
  <si>
    <t xml:space="preserve"> SEOPR APGYN 45 cód 87548 adapt imperm </t>
  </si>
  <si>
    <t>Reboco esp 1cm com argamassa impermeabilizada sem plastificante</t>
  </si>
  <si>
    <t>Joelho 45° PVC branco, 200mm fornecido e instalado em rede coletora de águas pluviais</t>
  </si>
  <si>
    <t>Tê PVC branco 200X200</t>
  </si>
  <si>
    <t>Tubo PVC 200 mm, junta elástica, para rede coletora de esgoto pluvial</t>
  </si>
  <si>
    <t xml:space="preserve"> 93358 </t>
  </si>
  <si>
    <t>Escavação manual de valas para instalação de tubos</t>
  </si>
  <si>
    <t xml:space="preserve"> 93382 </t>
  </si>
  <si>
    <t>Reaterro manual de valas</t>
  </si>
  <si>
    <t>Luva simples, PVC branco 200mm, fornecido e instalado em rede pluvial</t>
  </si>
  <si>
    <t xml:space="preserve"> 00011235 </t>
  </si>
  <si>
    <t xml:space="preserve"> 00003899 </t>
  </si>
  <si>
    <t xml:space="preserve"> 2.16 </t>
  </si>
  <si>
    <t xml:space="preserve"> 2.16.1 </t>
  </si>
  <si>
    <t xml:space="preserve"> 2.16.2 </t>
  </si>
  <si>
    <t>Instalações Elétricas</t>
  </si>
  <si>
    <t xml:space="preserve"> 2.16.3 </t>
  </si>
  <si>
    <t>Cabeamento Estruturado</t>
  </si>
  <si>
    <t xml:space="preserve"> 3 </t>
  </si>
  <si>
    <t>IMPLANTAÇÃO</t>
  </si>
  <si>
    <t xml:space="preserve"> 3.1 </t>
  </si>
  <si>
    <t>Demolições</t>
  </si>
  <si>
    <t xml:space="preserve"> 3.1.1 </t>
  </si>
  <si>
    <t>Demolição, retirada, transporte e disposição final de piso de concreto desempenado</t>
  </si>
  <si>
    <t xml:space="preserve"> 3.1.2 </t>
  </si>
  <si>
    <t xml:space="preserve"> 97635 </t>
  </si>
  <si>
    <t xml:space="preserve"> 3.1.3 </t>
  </si>
  <si>
    <t xml:space="preserve"> 020110 </t>
  </si>
  <si>
    <t>Demolição, retirada, transporte e disposição final de piso em ladrilho hidráulico</t>
  </si>
  <si>
    <t xml:space="preserve"> 3.1.4 </t>
  </si>
  <si>
    <t xml:space="preserve"> 020142 </t>
  </si>
  <si>
    <t xml:space="preserve"> 3.2 </t>
  </si>
  <si>
    <t>Pavimentos</t>
  </si>
  <si>
    <t xml:space="preserve"> 3.2.1 </t>
  </si>
  <si>
    <t>Piso em blocos intertravados de concreto sobre base compactada e camada de pó de brita, incluso rejuntamento com pó de brita e reaproveitando-se peças retiradas em outro local da obra</t>
  </si>
  <si>
    <t xml:space="preserve"> 3.2.2 </t>
  </si>
  <si>
    <t xml:space="preserve"> 220104 </t>
  </si>
  <si>
    <t>Piso em concreto, esp. 7cm, acabamento sarrafeado e desempenado, juntas a cada 2 metros</t>
  </si>
  <si>
    <t xml:space="preserve"> 3.2.3 </t>
  </si>
  <si>
    <t>Piso em concreto armado, esp. 7 cm, desempenado e sarrafeado com malha em tela de aço soldada, nervurada, CA-60, Q-196 (3,11Kg/m²), diâmetro do fio 5,0mm, malha 10x10cm, juntas a cada 2 metros</t>
  </si>
  <si>
    <t xml:space="preserve"> 3.2.4 </t>
  </si>
  <si>
    <t xml:space="preserve"> 221126 </t>
  </si>
  <si>
    <t xml:space="preserve"> 3.2.5 </t>
  </si>
  <si>
    <t xml:space="preserve"> 3.2.6 </t>
  </si>
  <si>
    <t xml:space="preserve"> 3.3 </t>
  </si>
  <si>
    <t xml:space="preserve"> 3.3.1 </t>
  </si>
  <si>
    <t>METÁLICA - MASTROS - Pintura de mastros em esmalte sintético na cor platina, linha Coralit</t>
  </si>
  <si>
    <t xml:space="preserve"> 3.3.2 </t>
  </si>
  <si>
    <t>METÁLICA - LIXEIRA - Pintura da lixeira em esmalte sintético na cor platina, acabamento alto brilho, linha Coralit, marca Coral ou equivalente, sobre fundo antiferrugem</t>
  </si>
  <si>
    <t xml:space="preserve"> 3.3.3 </t>
  </si>
  <si>
    <t>METÁLICA GRADES DE DIVISA E PORTÕES - Pintura dos gradis e portões com esmalte sintético, na cor platina, marca Coral ou equivalente, acabamento brilhante</t>
  </si>
  <si>
    <t xml:space="preserve"> 3.3.4 </t>
  </si>
  <si>
    <t>METÁLICA - BICICLETÁRIO - Pintura em esmalte sintético na cor platina, acabamento alto brilho, linha Coralit, marca Coral ou equivalente</t>
  </si>
  <si>
    <t xml:space="preserve"> 3.3.5 </t>
  </si>
  <si>
    <t>METÁLICA - SOMBRITE - repintura em 2 demãos da estrutura da cobertura metálica para veículos tipo sombrite com tinta esmalte sintético na cor platina, acabamento alto brilho, linha coralit, marca Coral ou equivalente</t>
  </si>
  <si>
    <t xml:space="preserve"> 3.3.6 </t>
  </si>
  <si>
    <t xml:space="preserve"> 102500 </t>
  </si>
  <si>
    <t xml:space="preserve"> 3.3.7 </t>
  </si>
  <si>
    <t>DEMARCAÇÃO - Pintura de faixa zebrada e demarcação de vagas na cor branco, com tinta para piso, marca Sherwin Williams, linha novacor piso premium</t>
  </si>
  <si>
    <t xml:space="preserve"> 3.3.8 </t>
  </si>
  <si>
    <t xml:space="preserve"> 102513 </t>
  </si>
  <si>
    <t>DEMARCAÇÃO - Pintura de pictogramas nas cores azul e branco, com tinta para piso, marca Sherwin Williams, linha novacor piso premium</t>
  </si>
  <si>
    <t xml:space="preserve"> 3.3.9 </t>
  </si>
  <si>
    <t xml:space="preserve"> 88431 </t>
  </si>
  <si>
    <t xml:space="preserve"> 3.3.10 </t>
  </si>
  <si>
    <t xml:space="preserve"> 3.3.11 </t>
  </si>
  <si>
    <t xml:space="preserve"> 102491 </t>
  </si>
  <si>
    <t>PISO - CIMENTADO LISO, Pintura em piso marca Sherwin Williams, linha Novacor Piso Premium, cor concreto, cód. 43, duas demãos</t>
  </si>
  <si>
    <t xml:space="preserve"> 3.3.12 </t>
  </si>
  <si>
    <t xml:space="preserve"> 3.4 </t>
  </si>
  <si>
    <t>Diversos</t>
  </si>
  <si>
    <t xml:space="preserve"> 3.4.1 </t>
  </si>
  <si>
    <t xml:space="preserve"> 88316 </t>
  </si>
  <si>
    <t xml:space="preserve"> 3.4.2 </t>
  </si>
  <si>
    <t xml:space="preserve"> SEOPR APGYN 67 cod 99861 adaptado </t>
  </si>
  <si>
    <t>Lixeira em aço conforme projeto, incluída pintura com primer</t>
  </si>
  <si>
    <t xml:space="preserve"> 3.4.3 </t>
  </si>
  <si>
    <t xml:space="preserve"> 3.5 </t>
  </si>
  <si>
    <t xml:space="preserve"> 3.5.1 </t>
  </si>
  <si>
    <t>Retirada de reboco deteriorado em muretas</t>
  </si>
  <si>
    <t xml:space="preserve"> 3.5.2 </t>
  </si>
  <si>
    <t>Regularização da superfície dos tijolos para aplicação de camada de impermeabilização</t>
  </si>
  <si>
    <t xml:space="preserve"> 3.5.3 </t>
  </si>
  <si>
    <t>Impermeabilização de superfície com revestimento bicomponente semi flexível tipo sika top 100 ou equivalente em três demãos cruzadas</t>
  </si>
  <si>
    <t xml:space="preserve"> 3.5.4 </t>
  </si>
  <si>
    <t>Reboco com argamassa impermeabilizada e aditivo plastificante</t>
  </si>
  <si>
    <t xml:space="preserve"> 3.6 </t>
  </si>
  <si>
    <t xml:space="preserve"> 3.6.1 </t>
  </si>
  <si>
    <t xml:space="preserve"> 3.6.2 </t>
  </si>
  <si>
    <t xml:space="preserve"> 3.6.3 </t>
  </si>
  <si>
    <t xml:space="preserve"> 3.6.4 </t>
  </si>
  <si>
    <t xml:space="preserve"> 051009 </t>
  </si>
  <si>
    <t xml:space="preserve"> 92777 </t>
  </si>
  <si>
    <t xml:space="preserve"> 3.7 </t>
  </si>
  <si>
    <t xml:space="preserve"> 3.7.1 </t>
  </si>
  <si>
    <t xml:space="preserve"> 3.7.2 </t>
  </si>
  <si>
    <t xml:space="preserve"> 3.7.3 </t>
  </si>
  <si>
    <t xml:space="preserve"> 3.7.4 </t>
  </si>
  <si>
    <t xml:space="preserve"> 3.7.5 </t>
  </si>
  <si>
    <t xml:space="preserve"> 3.7.6 </t>
  </si>
  <si>
    <t xml:space="preserve"> 3.7.7 </t>
  </si>
  <si>
    <t xml:space="preserve"> 3.7.8 </t>
  </si>
  <si>
    <t xml:space="preserve"> 3.7.9 </t>
  </si>
  <si>
    <t xml:space="preserve"> 3.8 </t>
  </si>
  <si>
    <t xml:space="preserve"> 3.8.1 </t>
  </si>
  <si>
    <t xml:space="preserve"> 3.8.2 </t>
  </si>
  <si>
    <t xml:space="preserve"> 3.8.3 </t>
  </si>
  <si>
    <t xml:space="preserve"> 3.8.4 </t>
  </si>
  <si>
    <t xml:space="preserve"> 3.8.5 </t>
  </si>
  <si>
    <t xml:space="preserve"> 3.8.6 </t>
  </si>
  <si>
    <t xml:space="preserve"> 3.8.7 </t>
  </si>
  <si>
    <t>JUSTIÇA ELEITORAL</t>
  </si>
  <si>
    <t>Tribunal Regional Eleitoral de Goiás</t>
  </si>
  <si>
    <t xml:space="preserve">Prazo: </t>
  </si>
  <si>
    <t>Taxa BDI:</t>
  </si>
  <si>
    <t>Preço material:</t>
  </si>
  <si>
    <t>Preço mão de obra:</t>
  </si>
  <si>
    <t>Preço total da obra:</t>
  </si>
  <si>
    <t>PLANILHA ORÇAMENTÁRIA DE OBRA</t>
  </si>
  <si>
    <t>CÓDIGO</t>
  </si>
  <si>
    <t>DESCRIÇÃO</t>
  </si>
  <si>
    <t>UNIDADE</t>
  </si>
  <si>
    <t>QUANT.</t>
  </si>
  <si>
    <t xml:space="preserve">PREÇO FINAL  (R$) </t>
  </si>
  <si>
    <t>1.1</t>
  </si>
  <si>
    <t>1.2</t>
  </si>
  <si>
    <t>2.1</t>
  </si>
  <si>
    <t>2.2</t>
  </si>
  <si>
    <t>2.3</t>
  </si>
  <si>
    <t>Perfil cantoneira de abas iguais, em alumínio, dimensões de 15,87 x 15,87 x 1,5 mm, na cor branco, instalado nas quinas de paredes, do rodapé até a altura de 2,10m, nos pontos indicados em projeto</t>
  </si>
  <si>
    <t>3.1</t>
  </si>
  <si>
    <t>4.1</t>
  </si>
  <si>
    <t>4.2</t>
  </si>
  <si>
    <t>4.3</t>
  </si>
  <si>
    <t>4.4</t>
  </si>
  <si>
    <t>Responsável pela parte elétrica e lógica</t>
  </si>
  <si>
    <t>Responsável técnico</t>
  </si>
  <si>
    <t>Eng. Civil Marcos Paulo Barbosa</t>
  </si>
  <si>
    <t>Analista Judiciário</t>
  </si>
  <si>
    <t>CREA nº 10148/D-GO</t>
  </si>
  <si>
    <t>M.O.</t>
  </si>
  <si>
    <t xml:space="preserve">Material </t>
  </si>
  <si>
    <t>PREÇO UNITÁRIO (R$)</t>
  </si>
  <si>
    <t>BDI</t>
  </si>
  <si>
    <t>PREÇO TOTAL (R$)</t>
  </si>
  <si>
    <t>DEMONSTRATIVO DO B.D.I.</t>
  </si>
  <si>
    <t>Pintura e manutenções corretivas</t>
  </si>
  <si>
    <t xml:space="preserve">    % INCIDENTE</t>
  </si>
  <si>
    <t>1</t>
  </si>
  <si>
    <t>ADMINISTRACAO CENTRAL  (AC)</t>
  </si>
  <si>
    <t>FOLHA DE PAGAMENTO E ENCARGOS SOCIAIS</t>
  </si>
  <si>
    <t>1.1.1</t>
  </si>
  <si>
    <t>Diretoria incl. secretarias</t>
  </si>
  <si>
    <t>1.1.2</t>
  </si>
  <si>
    <t>Depto. de Suprimentos e Compras</t>
  </si>
  <si>
    <t>1.1.3</t>
  </si>
  <si>
    <t>Depto. Finan. incl. tesouraria/contabilidade</t>
  </si>
  <si>
    <t>1.1.4</t>
  </si>
  <si>
    <t>Depto. Juridico</t>
  </si>
  <si>
    <t>1.1.5</t>
  </si>
  <si>
    <t>Depto. Planejamento e Orcamento</t>
  </si>
  <si>
    <t>1.1.6</t>
  </si>
  <si>
    <t>Depto. Administrativo</t>
  </si>
  <si>
    <t>INSTALACOES E DESPESAS DIVERSAS</t>
  </si>
  <si>
    <t>1.2.1</t>
  </si>
  <si>
    <t>Taxa de condominio do predio do escritorio</t>
  </si>
  <si>
    <t>1.2.2</t>
  </si>
  <si>
    <t>Seguro do escritorio do deposito</t>
  </si>
  <si>
    <t>1.2.3</t>
  </si>
  <si>
    <t>Moveis e Utensilios</t>
  </si>
  <si>
    <t>1.2.4</t>
  </si>
  <si>
    <t>Taxas e licencas de funcionamento</t>
  </si>
  <si>
    <t>1.2.5</t>
  </si>
  <si>
    <t>Material de consumo (Escrit./limpeza/higiene)</t>
  </si>
  <si>
    <t>1.2.6</t>
  </si>
  <si>
    <t>Consumo de energia</t>
  </si>
  <si>
    <t>1.2.7</t>
  </si>
  <si>
    <t>Despesas com telefone</t>
  </si>
  <si>
    <t>SUB-TOTAL  (AC) ......................................</t>
  </si>
  <si>
    <t>DESPESAS DIVERSAS</t>
  </si>
  <si>
    <t>Riscos e Imprevistos ( R )</t>
  </si>
  <si>
    <t>Garantia de obra (G)</t>
  </si>
  <si>
    <t>Seguros (S)</t>
  </si>
  <si>
    <t>SUB-TOTAL......................................</t>
  </si>
  <si>
    <t>DESPESAS FINANCEIRAS  (DF)</t>
  </si>
  <si>
    <t>Despesas financeira</t>
  </si>
  <si>
    <t>IMPOSTOS E TAXAS  (I)</t>
  </si>
  <si>
    <t>PIS</t>
  </si>
  <si>
    <t>CÁLCULO ISS</t>
  </si>
  <si>
    <t>COFINS</t>
  </si>
  <si>
    <t>VALOR TOTAL OBRA SEM BDI</t>
  </si>
  <si>
    <t>Imposto sobre serviços - ISS</t>
  </si>
  <si>
    <t>VALOR TOTAL MÃO DE OBRA SEM BDI</t>
  </si>
  <si>
    <t>CPRB (conf. Acórdão TCU nº 2293/2013-Plenário)</t>
  </si>
  <si>
    <t>PERCENTUAL DE MÃO DE OBRA:</t>
  </si>
  <si>
    <t>SUB-TOTAL  (I) ......................................</t>
  </si>
  <si>
    <t>PERCENTUAL ISS</t>
  </si>
  <si>
    <t>LUCRO OU BONIFICACAO   (L)</t>
  </si>
  <si>
    <t>5.1</t>
  </si>
  <si>
    <t>Remuneração bruta do construtor</t>
  </si>
  <si>
    <t xml:space="preserve">RESPONSÁVEL TÉCNICO </t>
  </si>
  <si>
    <t>ENG. CIVIL MARCOS PAULO BARBOSA</t>
  </si>
  <si>
    <t>CREA 10148/D-GO</t>
  </si>
  <si>
    <t>TOTAL GERAL</t>
  </si>
  <si>
    <t>30 DIAS - 1ª Parcela</t>
  </si>
  <si>
    <t>60 DIAS - 2ª Parcela</t>
  </si>
  <si>
    <t>90 DIAS - 3ª Parcela</t>
  </si>
  <si>
    <t>% a executar</t>
  </si>
  <si>
    <t>Valor (R$)</t>
  </si>
  <si>
    <t xml:space="preserve"> 2.13.9 </t>
  </si>
  <si>
    <t xml:space="preserve"> 2.13.10 </t>
  </si>
  <si>
    <t xml:space="preserve"> Módulo Móveis e Arquitetura 3210-6555 </t>
  </si>
  <si>
    <t>150 dias</t>
  </si>
  <si>
    <t>CURVA ABC DE SERVIÇOS</t>
  </si>
  <si>
    <t>SERVIÇOS INICIAIS E ADMINISTRAÇÃO DA OBRA</t>
  </si>
  <si>
    <t>15,00</t>
  </si>
  <si>
    <t>12,00</t>
  </si>
  <si>
    <t>200,00</t>
  </si>
  <si>
    <t xml:space="preserve"> 1.4 </t>
  </si>
  <si>
    <t>3,50</t>
  </si>
  <si>
    <t xml:space="preserve"> 1.5 </t>
  </si>
  <si>
    <t>1,00</t>
  </si>
  <si>
    <t xml:space="preserve"> 1.6 </t>
  </si>
  <si>
    <t>Mão de obra trabalhador braçal para deslocamento de mobiliário e equipamentos para possibilitar a realização dos serviços</t>
  </si>
  <si>
    <t>32,00</t>
  </si>
  <si>
    <t xml:space="preserve"> 1.7 </t>
  </si>
  <si>
    <t>Demolição, retirada, transporte e disposição de contrapiso</t>
  </si>
  <si>
    <t>78,13</t>
  </si>
  <si>
    <t>Demolição, retirada, transporte e disposição final de piso cerâmico</t>
  </si>
  <si>
    <t>102,50</t>
  </si>
  <si>
    <t>Retirada de caixilhos de ar condicionado de janela (ACJ)</t>
  </si>
  <si>
    <t>5,00</t>
  </si>
  <si>
    <t>Retirada de bancadas de urna eletrônica para posterior reinstalação</t>
  </si>
  <si>
    <t>9,30</t>
  </si>
  <si>
    <t>1,63</t>
  </si>
  <si>
    <t>Retirada de pontos de tomada no piso para assentamento de revestimento</t>
  </si>
  <si>
    <t>Demolição de reboco até a altura definida em projeto, no contorno de todas as paredes de alvenaria, com exceção daquelas que serão revestidas com cerâmica (áreas molhadas), incluindo-se a retirada dos rodapés</t>
  </si>
  <si>
    <t>201,00</t>
  </si>
  <si>
    <t>Retirada de argamassa de preenchimento em greta entre parede e calçada de proteção</t>
  </si>
  <si>
    <t>10,00</t>
  </si>
  <si>
    <t>Demolição, retirada, transporte e disposição final de revestimento cerâmico de parede</t>
  </si>
  <si>
    <t>56,70</t>
  </si>
  <si>
    <t>Demolição de soleiras</t>
  </si>
  <si>
    <t>0,73</t>
  </si>
  <si>
    <t>Retirada cuidadosa de cerâmica de parede para reaproveitamento</t>
  </si>
  <si>
    <t>Retirada de janela de alumínio e vidro cristal na fachada frontal, acima da laje da marquise circular</t>
  </si>
  <si>
    <t>7,00</t>
  </si>
  <si>
    <t>Retirada de painel (portas e portais) de alumínio e vidro cristal</t>
  </si>
  <si>
    <t>6,90</t>
  </si>
  <si>
    <t>Retirada de bacias sanitárias</t>
  </si>
  <si>
    <t>4,00</t>
  </si>
  <si>
    <t>Retirada de tanque de louça</t>
  </si>
  <si>
    <t xml:space="preserve"> 2.1.16 </t>
  </si>
  <si>
    <t>Retirada de barras de apoio para reaproveitamento</t>
  </si>
  <si>
    <t>6,00</t>
  </si>
  <si>
    <t xml:space="preserve"> 2.1.17 </t>
  </si>
  <si>
    <t>Retirada de torneiras, sifões, engates, papeleiras, saboneteiras onde necessário</t>
  </si>
  <si>
    <t>34,00</t>
  </si>
  <si>
    <t>Revestimentos de pisos e paredes</t>
  </si>
  <si>
    <t>Piso tátil em PVC, dimensões de 25x25cm, espessura de 5 mm, na cor amarelo, fixado com cola na quantidade adequada e vedador de bordas da 3M ou equivalente</t>
  </si>
  <si>
    <t>1,90</t>
  </si>
  <si>
    <t>Recomposição de piso cerâmico na entrada principal e em locais de desativação de pontos elétricos no piso, utilizando-se peças existentes - nicho para o tapete e pontos elétricos no piso desativados</t>
  </si>
  <si>
    <t>1,62</t>
  </si>
  <si>
    <t>Piso porcelanato esmaltado, dimensões de 60x60 cm, marca Biancogres ou equivalente, linha contemporâneos, cemento grafite, acabamento acetinado</t>
  </si>
  <si>
    <t>Substituição de peças de cerâmica em estado de desplacamento ou já desplacadas ou em regiões de corte de paredes por peças retiradas das paredes dos sanitários de uso público</t>
  </si>
  <si>
    <t>3,00</t>
  </si>
  <si>
    <t>Rejuntamento de trechos onde o rejunte se desprendeu no revestimento cerâmico do bloco 2, utilizando-se rejunte na cor grafite, marca Quartzolit ou equivalente</t>
  </si>
  <si>
    <t>30,00</t>
  </si>
  <si>
    <t>60,00</t>
  </si>
  <si>
    <t xml:space="preserve"> 2.2.7 </t>
  </si>
  <si>
    <t>Recomposição de reboco deteriorado em platibandas</t>
  </si>
  <si>
    <t xml:space="preserve"> 2.2.8 </t>
  </si>
  <si>
    <t>Contrapiso espessura 6cm em argamassa traço 1:4 (cimento e areia)</t>
  </si>
  <si>
    <t>104,00</t>
  </si>
  <si>
    <t xml:space="preserve"> 2.2.9 </t>
  </si>
  <si>
    <t>Rodapé de 10 cm de altura, em porcelanato esmaltado, dimensões de 60x60 cm, marca Biancogres ou equivalente, linha contemporâneos, cemento grafite, acabamento acetinado</t>
  </si>
  <si>
    <t>301,71</t>
  </si>
  <si>
    <t xml:space="preserve"> 2.2.10 </t>
  </si>
  <si>
    <t>Reassentamento de pastilhas em platibanda com peças retiradas dos pilares circulares - inclui limpeza das peças e montagem das cartelas com espassadores plásticos</t>
  </si>
  <si>
    <t>8,40</t>
  </si>
  <si>
    <t xml:space="preserve"> 2.2.11 </t>
  </si>
  <si>
    <t>Soleiras em granito cinza andorinha, largura 15 cm e comprimentos conforme projeto</t>
  </si>
  <si>
    <t>7,50</t>
  </si>
  <si>
    <t xml:space="preserve"> 2.2.12 </t>
  </si>
  <si>
    <t>Pastilha cerâmica da marca Jatobá ou equivalente, dimensões 2,5 x 2,5cm, cor azul noronha, JC 1822</t>
  </si>
  <si>
    <t xml:space="preserve"> 2.2.13 </t>
  </si>
  <si>
    <t>Substituição de 3 peças de vidro cristal liso incolor 5mm que estão trincadas ou quebradas</t>
  </si>
  <si>
    <t>Forro</t>
  </si>
  <si>
    <t>Complementação do forro do salão de atendimento</t>
  </si>
  <si>
    <t>18,70</t>
  </si>
  <si>
    <t>Recomposição de forro de gesso em placas danificado</t>
  </si>
  <si>
    <t>Vedações com tijolos e gesso acartonado</t>
  </si>
  <si>
    <t>Parede de alvenaria de 1/2 vez de tijolo furado - fechamento sanitários de público, vão da janela da fachada frontal e vãos dos caixilhos de ACJ</t>
  </si>
  <si>
    <t>14,83</t>
  </si>
  <si>
    <t>Acréscimo de alvenaria (boneca) para fixação da porta P3, inclui armação para travamento na alvenaria existente. Inclui alvenaria, chapisco e reboco</t>
  </si>
  <si>
    <t>Reboco em parede de tijolos de barro</t>
  </si>
  <si>
    <t>34,48</t>
  </si>
  <si>
    <t>Emassamento e lixamento em parede de tijolos de barro</t>
  </si>
  <si>
    <t>18,92</t>
  </si>
  <si>
    <t>Vergas para portas dos sanitários de uso público</t>
  </si>
  <si>
    <t>Viga baldrame feita de blocos canaleta pré moldada de concreto com ferragem longitudinal dupla de 6,3mm engastada lateralmente na esrutura existente</t>
  </si>
  <si>
    <t>Encunhamento de alvenaria de tijolos de barro com tijolo maciço conforme esquema apresentado em projeto</t>
  </si>
  <si>
    <t>19,00</t>
  </si>
  <si>
    <t xml:space="preserve"> 2.4.9 </t>
  </si>
  <si>
    <t>Parede de gesso acartonado espessura 10 cm conforme especificações</t>
  </si>
  <si>
    <t>7,70</t>
  </si>
  <si>
    <t>Portas metálicas</t>
  </si>
  <si>
    <t>Porta de abrir metálica com bandeirola P3, 0,90x2,10, em perfil industrial, ST 30 x 90mm, vedação em chapa frisada -" tipo lambril", frisos de 1x1x1 cm a cada 10 cm, incluída pintura com primer</t>
  </si>
  <si>
    <t>Porta de abrir metálica P4 em perfil industrial, 0,80x2,10, perfil ST 30 x 90mm, vedação em chapa frisada -" tipo lambril", frisos de 1x1x1 cm a cada 10 cm, incluída pintura com primer</t>
  </si>
  <si>
    <t>Porta de enrolar manual completa, perfil meia cana cega, em aço galvanizado com pintura eletrostática, chapa nº 24, com travas laterais ou fechadura - fornecimento e instalação</t>
  </si>
  <si>
    <t>Porta de abrir em madeira lisa P2, 0,90x2,10, acabamento curupixá, semi-oca, encabeçada, e=35 mm, portal em angelim pedra e alizar em jatobá 7 cm, incluso alizares e dobradiças</t>
  </si>
  <si>
    <t>2,00</t>
  </si>
  <si>
    <t>Chapa de alumínio polido a ser instalada da base até a altura de 40 cm nas faces interna e externa das portas de entrada dos sanitários de uso público (90x40cm)</t>
  </si>
  <si>
    <t>Painel de vidro temperado com porta de abrir P1 em vidro temperado 10 mm, incolor, incluída mola hidráulica de piso, ferragens, fitas vinílicas coladas e acessórios</t>
  </si>
  <si>
    <t>8,00</t>
  </si>
  <si>
    <t>Fechadura marca Arouca ou equivalente, linha Nova Perfil Metálico, cód. 160975-Z, acabamento inox</t>
  </si>
  <si>
    <t>9,00</t>
  </si>
  <si>
    <t>Grades de proteção</t>
  </si>
  <si>
    <t>G01 - Grade metálica com requadro em cantoneira de abas iguais, vedação em malha de ferro chato, incluso pintura com primer</t>
  </si>
  <si>
    <t>G02 - Grade metálica com requadro em cantoneira de abas iguais, vedação em malha de ferro chato, incluso pintura com primer</t>
  </si>
  <si>
    <t>G03 - Grade metálica com requadro em cantoneira de abas iguais, vedação em malha de ferro chato, incluso pintura com primer</t>
  </si>
  <si>
    <t>G04 - Grade metálica com requadro em cantoneira de abas iguais, vedação em malha de ferro chato, incluso pintura com primer</t>
  </si>
  <si>
    <t>G05 - Grade metálica com requadro em cantoneira de abas iguais, vedação em malha de ferro chato, incluso pintura com primer</t>
  </si>
  <si>
    <t>G06 - Grade metálica com requadro em cantoneira de abas iguais, vedação em malha de ferro chato, incluso pintura com primer</t>
  </si>
  <si>
    <t>G07 - Grade metálica com requadro em cantoneira de abas iguais, vedação em malha de ferro chato, incluso pintura com primer</t>
  </si>
  <si>
    <t>G08 - Grade metálica com requadro em cantoneira de abas iguais, vedação em malha de ferro chato, incluso pintura com primer</t>
  </si>
  <si>
    <t>Portinhola abrigo de botijões GLP 1,05x0,90 em cantoneira e tela artística conforme projeto</t>
  </si>
  <si>
    <t>Divisória de granito a ser instalada sob a bancada da pia da copa reaproveitando-se as divisórias retiradas dos banheiros</t>
  </si>
  <si>
    <t>0,53</t>
  </si>
  <si>
    <t>Bancada em granito cinza andorinha para o tanque,  inclui tanque em aço inox, marca FRANKE ou equivalente, dimensões de 43x43x25 cm, vol. 24,5 litros, acabamento acetinado, cód 16007</t>
  </si>
  <si>
    <t>Bancada em granito cinza andorinha para os lavatórios dos sanitários de uso do público, inclui cuba de embutir, marca DECA ou equivalente, cód. L37, dimensões de 48,5cm x 37,5 cm x 16 cm instalada</t>
  </si>
  <si>
    <t>Rodamão em granito cinza andorinha, largura ou altura 20cm, instalado em paredes conforme projeto - área dos guichês de atendimento e lado interno da parede circular</t>
  </si>
  <si>
    <t>2,26</t>
  </si>
  <si>
    <t>Rodamão em granito cinza andorinha, largura ou altura 10cm, instalado em bancadas conforme projeto</t>
  </si>
  <si>
    <t>0,65</t>
  </si>
  <si>
    <t>Rodapé com altura 10 cm em granito cinza andorinha a ser instalado nas bases dos armários - balcão da secretaria e armários do bloco de serviços</t>
  </si>
  <si>
    <t>8,70</t>
  </si>
  <si>
    <t>Reinstalação da placa de estacionamento exclusivo para PCD</t>
  </si>
  <si>
    <t>Chapim de concreto pré-moldado tipo casinha de 25cm</t>
  </si>
  <si>
    <t>138,50</t>
  </si>
  <si>
    <t>Espelho cristal, espessura 4mm, bisote de 25mm</t>
  </si>
  <si>
    <t>4,64</t>
  </si>
  <si>
    <t xml:space="preserve"> 2.11.4 </t>
  </si>
  <si>
    <t>Adaptação de janelas de alumínio incluindo-se corte e complementação com perfis de aluminio para finalização junto à parede</t>
  </si>
  <si>
    <t xml:space="preserve"> 2.11.5 </t>
  </si>
  <si>
    <t>Execução de base de alvenaria para armários</t>
  </si>
  <si>
    <t>1,60</t>
  </si>
  <si>
    <t xml:space="preserve"> 2.11.6 </t>
  </si>
  <si>
    <t>Recuperação de superfície de concreto com exposição de ferragem - tratamento da ferragem e aplicação de camada de recobrimento de 1,5 cm - laje da marquise e pilares circulares</t>
  </si>
  <si>
    <t xml:space="preserve"> 2.11.7 </t>
  </si>
  <si>
    <t>Abrigo botijões GLP conforme projeto - inclui alvernaria, reboco, laje</t>
  </si>
  <si>
    <t xml:space="preserve"> 2.11.8 </t>
  </si>
  <si>
    <t>Reinstalação das bancadas de manutenção de urnas</t>
  </si>
  <si>
    <t xml:space="preserve"> 2.11.9 </t>
  </si>
  <si>
    <t>Limpeza final da obra</t>
  </si>
  <si>
    <t>518,00</t>
  </si>
  <si>
    <t xml:space="preserve"> 2.11.10 </t>
  </si>
  <si>
    <t>72,56</t>
  </si>
  <si>
    <t xml:space="preserve"> 2.11.11 </t>
  </si>
  <si>
    <t>Limpeza com solução de água santária em laje de teto em todas as regiões com sinais de umidade, bolor ou fungos</t>
  </si>
  <si>
    <t>80,00</t>
  </si>
  <si>
    <t xml:space="preserve"> 2.11.12 </t>
  </si>
  <si>
    <t>4,20</t>
  </si>
  <si>
    <t xml:space="preserve"> 2.11.13 </t>
  </si>
  <si>
    <t>Substituição das guarnições de borracha EPDM das janelas de alumínio/vidro</t>
  </si>
  <si>
    <t>408,88</t>
  </si>
  <si>
    <t xml:space="preserve"> 2.11.14 </t>
  </si>
  <si>
    <t>Papelão ondulado esp. 3mm para proteção do piso durante a execução da obra</t>
  </si>
  <si>
    <t>402,38</t>
  </si>
  <si>
    <t xml:space="preserve"> 2.11.15 </t>
  </si>
  <si>
    <t>Correção de trincas de reboco utilizando-se selante acrílico flexível tipo Sikacryll 203 ou equivlente</t>
  </si>
  <si>
    <t xml:space="preserve"> 2.11.16 </t>
  </si>
  <si>
    <t>Injeção de argamassa de cimento e areia nos vazios existentes nos contornos das paredes onde houve recalque de aterro, interna ou externamente à edificação</t>
  </si>
  <si>
    <t>0,35</t>
  </si>
  <si>
    <t>Impermeabilização</t>
  </si>
  <si>
    <t>88,00</t>
  </si>
  <si>
    <t>Impermeabilização de viga baldrame com dupla camada sendo 1 camada de argamassa impermeabilizada (cimento, areia e aditivo impermeabilizante) de 2cm de espessura e outra camada superior, de cimento polimérico (sikatop 100 ou equivalente) aplicada em três demãos cruzadas e espaçadas de 3 horas entre uma e outra</t>
  </si>
  <si>
    <t>2,07</t>
  </si>
  <si>
    <t>Aplicação de manta líquida no topo da platibanda da marquise circular e na laje de cobertura do abrigo de GLP</t>
  </si>
  <si>
    <t>4,88</t>
  </si>
  <si>
    <t>Barra de apoio, dimensões de 70cm, diametro 1 1/2", em alumínio, na cor branco</t>
  </si>
  <si>
    <t>Reinstalação de barras de apoio de 80 cm conforme projeto - barras reutilizadas</t>
  </si>
  <si>
    <t>Barra de apoio vertical, dimensões de 40 cm, diâmetro=1 1/2", em alumínio, cor branco</t>
  </si>
  <si>
    <t>Barra de apoio horizontal, dimensões de 40 cm, diâmetro = 1 1/2", em alumínio acabamento escovado</t>
  </si>
  <si>
    <t>Sifão metálico tipo garrafa em metal cromado</t>
  </si>
  <si>
    <t xml:space="preserve"> 2.13.11 </t>
  </si>
  <si>
    <t>Torneira marca DOCOL ou equivalente, para tanque, linha 1130 trio, cód. 00534406</t>
  </si>
  <si>
    <t xml:space="preserve"> 2.13.12 </t>
  </si>
  <si>
    <t>Torneira de mesa para lavatórios com acionamento tipo alavanca e FECHAMENTO AUTOMÁTICO, marca docol ou equivalente, linha benefit, ou DECA, linha Decamatic ECO, cód.1173.C.CONF</t>
  </si>
  <si>
    <t xml:space="preserve"> 2.13.13 </t>
  </si>
  <si>
    <t>Reinstalação nos lavatórios do bloco de serviço de torneiras pressmatic retiradas dos sanitários de uso público</t>
  </si>
  <si>
    <t xml:space="preserve"> 2.13.14 </t>
  </si>
  <si>
    <t>Bacia sanitária, marca CELITE ou equivalente, linha Acesso confort, sem abertura frontal, cor branco, cód. 31360, incluídos anel de vedação, parafusos e demais acessórios para instalação</t>
  </si>
  <si>
    <t xml:space="preserve"> 2.13.15 </t>
  </si>
  <si>
    <t xml:space="preserve"> 2.13.16 </t>
  </si>
  <si>
    <t>Saboneteira, marca Premisse ou equivalente, linha urban, compacto, dimensões de 8,7 x 9,0 x 19,2 cm, cor branco, instalada a altura de 1,00m, do piso até a base</t>
  </si>
  <si>
    <t xml:space="preserve"> 2.13.17 </t>
  </si>
  <si>
    <t>Tampa de caixa sifonada ou ralo em aço inox, com fecho escamoteável de 15x 15 cm ou conforme medidas no local</t>
  </si>
  <si>
    <t xml:space="preserve"> 2.13.18 </t>
  </si>
  <si>
    <t>Assento plástico universal, marca Deca, cód. AP01.17 ou equivalente, cor branco</t>
  </si>
  <si>
    <t xml:space="preserve"> 2.13.19 </t>
  </si>
  <si>
    <t>Tampa de caixa sifonada ou ralo em aço inox, com fecho escamoteável de 10x 10 cm ou conforme medidas no local</t>
  </si>
  <si>
    <t>Pintura</t>
  </si>
  <si>
    <t>METÁLICA GRADES - Pintura em esmalte sintético, 2 demãos, na cor platina, acabamento alto brilho, linha Coralit, marca Coral ou equivalente em grades de barra chata e cantoneiras de aço a serem instaladas em janelas e portas</t>
  </si>
  <si>
    <t>METÁLICA PORTAS - Pintura em esmalte sintético na cor platina, marca Coral ou equivalente, acabamento brilhante</t>
  </si>
  <si>
    <t>50,68</t>
  </si>
  <si>
    <t xml:space="preserve"> 2.14.4 </t>
  </si>
  <si>
    <t>TELHADO - Pintura de telhas em resina à base d’água, marca Hydronorth ou equivalente, resina acqua multiuso, na cor branco, incluso selador acrílico</t>
  </si>
  <si>
    <t>662,40</t>
  </si>
  <si>
    <t xml:space="preserve"> 2.14.5 </t>
  </si>
  <si>
    <t>TETO - EMASSAMENTO PVA - Emassamento PVA em laje (forro) em duas demãos</t>
  </si>
  <si>
    <t>25,00</t>
  </si>
  <si>
    <t xml:space="preserve"> 2.14.6 </t>
  </si>
  <si>
    <t>375,00</t>
  </si>
  <si>
    <t xml:space="preserve"> 2.14.7 </t>
  </si>
  <si>
    <t>Lona plástica para proteger mobiliário</t>
  </si>
  <si>
    <t>150,00</t>
  </si>
  <si>
    <t xml:space="preserve"> 2.14.8 </t>
  </si>
  <si>
    <t>20,00</t>
  </si>
  <si>
    <t xml:space="preserve"> 2.14.9 </t>
  </si>
  <si>
    <t>16,00</t>
  </si>
  <si>
    <t xml:space="preserve"> 2.14.10 </t>
  </si>
  <si>
    <t>35,00</t>
  </si>
  <si>
    <t xml:space="preserve"> 2.14.11 </t>
  </si>
  <si>
    <t>Aplicação de selador acrílico em paredes</t>
  </si>
  <si>
    <t>91,00</t>
  </si>
  <si>
    <t xml:space="preserve"> 2.14.12 </t>
  </si>
  <si>
    <t>PAREDES EXTERNAS - TEXTURA - Textura acrílica na cor branco gelo marca Suvinil ou equivalente (rolo para textura média)</t>
  </si>
  <si>
    <t>318,00</t>
  </si>
  <si>
    <t xml:space="preserve"> 2.14.13 </t>
  </si>
  <si>
    <t>PAREDES EXTERNAS - PLATIBANDAS - Textura acrílica na cor branco gelo marca Suvinil ou equivalente (rolo para textura média) a ser aplicada na parte interna das platibandas</t>
  </si>
  <si>
    <t>156,77</t>
  </si>
  <si>
    <t xml:space="preserve"> 2.14.14 </t>
  </si>
  <si>
    <t>PAREDES EXTERNAS - TEXTURA - Textura acrílica Suvinil ou equivalente, cor cinza inox - CÓD. C388 (rolo para textura média)</t>
  </si>
  <si>
    <t>240,00</t>
  </si>
  <si>
    <t xml:space="preserve"> 2.14.15 </t>
  </si>
  <si>
    <t>170,00</t>
  </si>
  <si>
    <t xml:space="preserve"> 2.14.16 </t>
  </si>
  <si>
    <t>590,00</t>
  </si>
  <si>
    <t xml:space="preserve"> 2.14.17 </t>
  </si>
  <si>
    <t>55,40</t>
  </si>
  <si>
    <t xml:space="preserve"> 2.14.18 </t>
  </si>
  <si>
    <t>40,00</t>
  </si>
  <si>
    <t xml:space="preserve"> 2.14.19 </t>
  </si>
  <si>
    <t>125,00</t>
  </si>
  <si>
    <t xml:space="preserve"> 2.14.20 </t>
  </si>
  <si>
    <t xml:space="preserve"> 2.14.21 </t>
  </si>
  <si>
    <t>Limpeza de regiões das paredes, platibandas, teto, com mofo utilizando-se solução de hipoclorito de sódio, com 4% a 6% de cloro ativo, ou ainda, água sanitária, diluída com água na proporção de 1:1</t>
  </si>
  <si>
    <t>Acréscimo platibanda</t>
  </si>
  <si>
    <t>Furo em concreto com broca de widia, utilizando martele elétrico Ø 1/2" profundidade 10 cm</t>
  </si>
  <si>
    <t>52,00</t>
  </si>
  <si>
    <t xml:space="preserve"> 2.15.4 </t>
  </si>
  <si>
    <t>Aço CA-50, 6,3mm, dobrado e cortado</t>
  </si>
  <si>
    <t>17,62</t>
  </si>
  <si>
    <t xml:space="preserve"> 2.15.5 </t>
  </si>
  <si>
    <t>25,30</t>
  </si>
  <si>
    <t xml:space="preserve"> 2.15.6 </t>
  </si>
  <si>
    <t xml:space="preserve"> 2.15.7 </t>
  </si>
  <si>
    <t>Aplicação de selador acrílico - acréscimo de platibanda</t>
  </si>
  <si>
    <t xml:space="preserve"> 2.15.8 </t>
  </si>
  <si>
    <t>Cinta de amarração de alvenaria moldada in loco com utilização de canaletas de concreto e aço 6,3 mm</t>
  </si>
  <si>
    <t>21,00</t>
  </si>
  <si>
    <t xml:space="preserve"> 2.15.9 </t>
  </si>
  <si>
    <t>Forma de madeira para concretagem topo pilaretes</t>
  </si>
  <si>
    <t>2,10</t>
  </si>
  <si>
    <t>Hidrossanitário</t>
  </si>
  <si>
    <t>Caixa d`água em PVC capacidade 2000 litros marca Tigre, Fortlev ou equivalente</t>
  </si>
  <si>
    <t>Registro de esfera, PVC roscável com volante ou borboleta, 1 1/4"</t>
  </si>
  <si>
    <t>31,40</t>
  </si>
  <si>
    <t xml:space="preserve"> 2.16.4 </t>
  </si>
  <si>
    <t>17,00</t>
  </si>
  <si>
    <t xml:space="preserve"> 2.16.5 </t>
  </si>
  <si>
    <t>Joelho 45º PVC soldável diâmetro 25mm</t>
  </si>
  <si>
    <t xml:space="preserve"> 2.16.6 </t>
  </si>
  <si>
    <t xml:space="preserve"> 2.16.7 </t>
  </si>
  <si>
    <t xml:space="preserve"> 2.16.8 </t>
  </si>
  <si>
    <t xml:space="preserve"> 2.16.9 </t>
  </si>
  <si>
    <t xml:space="preserve"> 2.16.10 </t>
  </si>
  <si>
    <t>Tubo PVC soldável 25mm instalado embutido em paredes para rede de drenos de aparelhos de ar condicionado</t>
  </si>
  <si>
    <t xml:space="preserve"> 2.16.11 </t>
  </si>
  <si>
    <t>Tubo PVC soldável diâmetro 75mm</t>
  </si>
  <si>
    <t xml:space="preserve"> 2.16.12 </t>
  </si>
  <si>
    <t>Joelho 90º, PVC soldável, DN 75mm</t>
  </si>
  <si>
    <t xml:space="preserve"> 2.16.13 </t>
  </si>
  <si>
    <t xml:space="preserve"> 2.16.14 </t>
  </si>
  <si>
    <t>Luva PVC soldável, DN 75MM</t>
  </si>
  <si>
    <t xml:space="preserve"> 2.16.15 </t>
  </si>
  <si>
    <t>Tê PVC soldável diâmetro 32mm</t>
  </si>
  <si>
    <t xml:space="preserve"> 2.16.16 </t>
  </si>
  <si>
    <t>Tê PVC soldável, DN 75mm</t>
  </si>
  <si>
    <t xml:space="preserve"> 2.16.17 </t>
  </si>
  <si>
    <t>Tubo PVC esgoto DN 50mm</t>
  </si>
  <si>
    <t xml:space="preserve"> 2.16.18 </t>
  </si>
  <si>
    <t>Joelho PVC esgoto 45º 100mm</t>
  </si>
  <si>
    <t xml:space="preserve"> 2.16.19 </t>
  </si>
  <si>
    <t xml:space="preserve"> 2.16.20 </t>
  </si>
  <si>
    <t>Registro de esfera, PVC soldável, com volante ou borboleta, DN 32mm</t>
  </si>
  <si>
    <t xml:space="preserve"> 2.16.21 </t>
  </si>
  <si>
    <t>Tubo PVC soldável diâmetro 32mm</t>
  </si>
  <si>
    <t xml:space="preserve"> 2.16.22 </t>
  </si>
  <si>
    <t>Joelho 90º PVC soldável, diâmetro 32mm</t>
  </si>
  <si>
    <t xml:space="preserve"> 2.16.23 </t>
  </si>
  <si>
    <t>Adaptador com flange e anel de vedação, PVC soldável, DN 25mm x3/4"</t>
  </si>
  <si>
    <t xml:space="preserve"> 2.16.24 </t>
  </si>
  <si>
    <t>Adaptador com flanges livres PVC soldável, DN 32mm</t>
  </si>
  <si>
    <t xml:space="preserve"> 2.16.25 </t>
  </si>
  <si>
    <t>Adaptador com flanges livres, PVC soldável longo, 32mm</t>
  </si>
  <si>
    <t xml:space="preserve"> 2.16.26 </t>
  </si>
  <si>
    <t>Adaptador com flanges livres, PVC soldável longo, DN 75MM</t>
  </si>
  <si>
    <t xml:space="preserve"> 2.16.27 </t>
  </si>
  <si>
    <t>Torneira de boia para caixa d`água roscável, 1"</t>
  </si>
  <si>
    <t xml:space="preserve"> 2.16.28 </t>
  </si>
  <si>
    <t>Caixa de gordura Tigre ou equivalente com cesto DN100</t>
  </si>
  <si>
    <t xml:space="preserve"> 2.17 </t>
  </si>
  <si>
    <t xml:space="preserve"> 2.17.1 </t>
  </si>
  <si>
    <t xml:space="preserve"> 2.17.2 </t>
  </si>
  <si>
    <t>30,40</t>
  </si>
  <si>
    <t xml:space="preserve"> 2.17.3 </t>
  </si>
  <si>
    <t>17,10</t>
  </si>
  <si>
    <t xml:space="preserve"> 2.17.4 </t>
  </si>
  <si>
    <t xml:space="preserve"> 2.17.5 </t>
  </si>
  <si>
    <t>Luva PVC soldável para rede pluvial DN 100 mm</t>
  </si>
  <si>
    <t xml:space="preserve"> 2.17.6 </t>
  </si>
  <si>
    <t>70,72</t>
  </si>
  <si>
    <t xml:space="preserve"> 2.17.7 </t>
  </si>
  <si>
    <t xml:space="preserve"> 2.17.8 </t>
  </si>
  <si>
    <t>22,00</t>
  </si>
  <si>
    <t xml:space="preserve"> 2.17.9 </t>
  </si>
  <si>
    <t xml:space="preserve"> 2.17.10 </t>
  </si>
  <si>
    <t xml:space="preserve"> 2.17.11 </t>
  </si>
  <si>
    <t>3,92</t>
  </si>
  <si>
    <t xml:space="preserve"> 2.17.12 </t>
  </si>
  <si>
    <t xml:space="preserve"> 2.17.13 </t>
  </si>
  <si>
    <t xml:space="preserve"> 2.17.14 </t>
  </si>
  <si>
    <t>Caixa enterrada hidráulica retangular em alvenaria com tijolos cerâmicos maciços, dimensões internas 0,50x0,50x0,60 para rede de drenagem</t>
  </si>
  <si>
    <t xml:space="preserve"> 2.17.15 </t>
  </si>
  <si>
    <t>Cap PVC 200mm</t>
  </si>
  <si>
    <t xml:space="preserve"> 2.18 </t>
  </si>
  <si>
    <t>Telhado</t>
  </si>
  <si>
    <t xml:space="preserve"> 2.18.1 </t>
  </si>
  <si>
    <t xml:space="preserve"> 2.18.2 </t>
  </si>
  <si>
    <t>Rufo em fibrocimento para telha ondulada, e=6mm, aba de 26cm, exceto contrarrufo</t>
  </si>
  <si>
    <t>9,10</t>
  </si>
  <si>
    <t xml:space="preserve"> 2.18.3 </t>
  </si>
  <si>
    <t>Parafuso de aço tipo chumbador parabolt, diâmetro 3/8", comprimento 75mm</t>
  </si>
  <si>
    <t>28,00</t>
  </si>
  <si>
    <t xml:space="preserve"> 2.18.4 </t>
  </si>
  <si>
    <t>Chapa de aço esp. 2mm</t>
  </si>
  <si>
    <t xml:space="preserve"> 2.18.5 </t>
  </si>
  <si>
    <t xml:space="preserve"> 2.18.6 </t>
  </si>
  <si>
    <t>126,44</t>
  </si>
  <si>
    <t xml:space="preserve"> 2.18.7 </t>
  </si>
  <si>
    <t>108,87</t>
  </si>
  <si>
    <t xml:space="preserve"> 2.18.8 </t>
  </si>
  <si>
    <t>Chapa de aço 4,00mm</t>
  </si>
  <si>
    <t xml:space="preserve"> 2.18.9 </t>
  </si>
  <si>
    <t>Barra de aço lisa diam 3/8"</t>
  </si>
  <si>
    <t>18,00</t>
  </si>
  <si>
    <t xml:space="preserve"> 2.18.10 </t>
  </si>
  <si>
    <t>Perfil "U" enrijecido 100x50x17 #14 (2mm)</t>
  </si>
  <si>
    <t>96,00</t>
  </si>
  <si>
    <t xml:space="preserve"> 2.18.11 </t>
  </si>
  <si>
    <t>Perfil de aço tipo L 40x40 #3,00</t>
  </si>
  <si>
    <t xml:space="preserve"> 2.18.12 </t>
  </si>
  <si>
    <t>Adaptação da estrutura de madeira existente - inclui fornecimento material e mão de obra</t>
  </si>
  <si>
    <t xml:space="preserve"> 2.18.13 </t>
  </si>
  <si>
    <t>Serviço de serralheiro</t>
  </si>
  <si>
    <t xml:space="preserve"> 2.18.14 </t>
  </si>
  <si>
    <t>Enchimento das calhas com tijolos e argamassa, acabamento final com camada de 2 cm de argamassa de cimento e areia traço 1:3 com aditivo impermeabilizante, cantos abaulados</t>
  </si>
  <si>
    <t xml:space="preserve"> 2.18.15 </t>
  </si>
  <si>
    <t>Retirada de Tubo PVC, água pluvial, 100mm - telhado</t>
  </si>
  <si>
    <t>48,00</t>
  </si>
  <si>
    <t xml:space="preserve"> 2.18.16 </t>
  </si>
  <si>
    <t>Telhamento com telha ondulada de fibrocimento e=6mm, recobrimento lateral de 1 1/4 de onda, inc. 9%</t>
  </si>
  <si>
    <t>520,00</t>
  </si>
  <si>
    <t xml:space="preserve"> 2.18.17 </t>
  </si>
  <si>
    <t>Cumeeira para telha de fibrocimento ondulada, incluso acessórios de fixação e içamento.</t>
  </si>
  <si>
    <t xml:space="preserve"> 2.18.18 </t>
  </si>
  <si>
    <t>0,25</t>
  </si>
  <si>
    <t xml:space="preserve"> 2.18.19 </t>
  </si>
  <si>
    <t>Retirada, transporte e disposição final de telhas onduladas de fibrocimento</t>
  </si>
  <si>
    <t>Itens complementares - pintura de fundo com primer, thinner, eletrodos, discos de corte, etc.</t>
  </si>
  <si>
    <t>504,11</t>
  </si>
  <si>
    <t xml:space="preserve"> 2.19 </t>
  </si>
  <si>
    <t xml:space="preserve"> 2.19.1 </t>
  </si>
  <si>
    <t>Cabos elétricos</t>
  </si>
  <si>
    <t xml:space="preserve"> 2.19.1.1 </t>
  </si>
  <si>
    <t>Cabo elétrico 4mm2, isolação livre de halógenos, LSHF, LS0H,LSZH ou HEPR ou EPR - Afumex Green da Prysmian</t>
  </si>
  <si>
    <t>400,00</t>
  </si>
  <si>
    <t xml:space="preserve"> 2.19.1.2 </t>
  </si>
  <si>
    <t>Cabo elétrico 2,5mm2, isolação livre de halógenos, LSHF, LS0H,LSZH ou HEPR ou EPR - Afumex Green da Prysmian</t>
  </si>
  <si>
    <t>800,00</t>
  </si>
  <si>
    <t xml:space="preserve"> 2.19.1.3 </t>
  </si>
  <si>
    <t>Parafuso fendido com sapata, 16mm2</t>
  </si>
  <si>
    <t xml:space="preserve"> 2.19.1.4 </t>
  </si>
  <si>
    <t>Cordoalha de cobre nu 16mm2</t>
  </si>
  <si>
    <t xml:space="preserve"> 2.19.1.5 </t>
  </si>
  <si>
    <t>Cabo elétrico 6mm2, isolação livre de halógenos, LSHF, LS0H,LSZH ou HEPR ou EPR - Afumex Green da Prysmian</t>
  </si>
  <si>
    <t>500,00</t>
  </si>
  <si>
    <t xml:space="preserve"> 2.19.2 </t>
  </si>
  <si>
    <t>Quadros elétricos</t>
  </si>
  <si>
    <t xml:space="preserve"> 2.19.2.1 </t>
  </si>
  <si>
    <t>Quadro de distribuição com barramento trifásico, de embutir, em chapa de aço galvanizado, para 18 disjuntores DIN, 100 A, incluindo barramento</t>
  </si>
  <si>
    <t xml:space="preserve"> 2.19.2.2 </t>
  </si>
  <si>
    <t>Disjuntor trifásico caixa moldada, 100A, Icu=8kA, Siemens</t>
  </si>
  <si>
    <t xml:space="preserve"> 2.19.2.3 </t>
  </si>
  <si>
    <t>Disjuntor trifásico caixa moldada, 70A, Icu=8kA, Siemens</t>
  </si>
  <si>
    <t xml:space="preserve"> 2.19.2.4 </t>
  </si>
  <si>
    <t>Disjuntor monofásico, norma DIN, 16A, 5kA, Siemens</t>
  </si>
  <si>
    <t>26,00</t>
  </si>
  <si>
    <t xml:space="preserve"> 2.19.2.5 </t>
  </si>
  <si>
    <t>Disjuntor monofásico, norma DIN, 25A, 5kA, Siemens</t>
  </si>
  <si>
    <t xml:space="preserve"> 2.19.2.6 </t>
  </si>
  <si>
    <t>Disjuntor monofásico, norma DIN, 32A, 5kA, Siemens</t>
  </si>
  <si>
    <t xml:space="preserve"> 2.19.2.7 </t>
  </si>
  <si>
    <t>Disjuntor trifásico, norma DIN, 50A, 5kA, Siemens</t>
  </si>
  <si>
    <t xml:space="preserve"> 2.19.2.8 </t>
  </si>
  <si>
    <t>Disjuntor trifásico, norma DIN, 40A, 5kA, Siemens</t>
  </si>
  <si>
    <t xml:space="preserve"> 2.19.2.9 </t>
  </si>
  <si>
    <t>Interruptor DR, In=25A, 2 polos, 30mA</t>
  </si>
  <si>
    <t xml:space="preserve"> 2.19.2.10 </t>
  </si>
  <si>
    <t>Dispositivo de Proteção contra Surtos – DPS, 25kA, 275V</t>
  </si>
  <si>
    <t xml:space="preserve"> 2.19.2.11 </t>
  </si>
  <si>
    <t>Quadro de distribuição com barramento trifásico, de embutir, em chapa de aço galvanizado, para 36 disjuntores DIN, 100 A</t>
  </si>
  <si>
    <t xml:space="preserve"> 2.19.3 </t>
  </si>
  <si>
    <t>Eletrodutos e caixas</t>
  </si>
  <si>
    <t xml:space="preserve"> 2.19.3.1 </t>
  </si>
  <si>
    <t>Caixa de PVC 4x2( 10x5x5cm) p/ tomadas e interruptores em geral</t>
  </si>
  <si>
    <t>75,00</t>
  </si>
  <si>
    <t xml:space="preserve"> 2.19.3.2 </t>
  </si>
  <si>
    <t>Caixa de passagem, PVC, 10x10x5cm</t>
  </si>
  <si>
    <t>38,00</t>
  </si>
  <si>
    <t xml:space="preserve"> 2.19.3.3 </t>
  </si>
  <si>
    <t>Eletroduto PVC, corrugado flexível (cor amarela), DN=20mm, trigreflex ou similar</t>
  </si>
  <si>
    <t xml:space="preserve"> 2.19.3.4 </t>
  </si>
  <si>
    <t>Espelho cego de encaixe pressão p/ caixa 4x4 (10x10x5cm)</t>
  </si>
  <si>
    <t xml:space="preserve"> 2.19.3.5 </t>
  </si>
  <si>
    <t>Eletroduto PVC, corrugado flexível (cor laranja), DN=32mm, trigreflex ou similar</t>
  </si>
  <si>
    <t>31,00</t>
  </si>
  <si>
    <t xml:space="preserve"> 2.19.4 </t>
  </si>
  <si>
    <t>Tomadas e interruptores</t>
  </si>
  <si>
    <t xml:space="preserve"> 2.19.4.1 </t>
  </si>
  <si>
    <t>Tomada elétrica 2P+T NBR 14136/2002 , 20A, sistema modular p/ até 3 elementos, incluso espelho de encaixe/pressão, suporte e 2 módulos cegos</t>
  </si>
  <si>
    <t xml:space="preserve"> 2.19.4.2 </t>
  </si>
  <si>
    <t>Espelho de encaixe/pressão para 3 módulos, 3 módulos cegos</t>
  </si>
  <si>
    <t xml:space="preserve"> 2.19.4.3 </t>
  </si>
  <si>
    <t>Interruptor 1 seção, módulo para encaixe em espelho</t>
  </si>
  <si>
    <t xml:space="preserve"> 2.19.4.4 </t>
  </si>
  <si>
    <t>Interruptor paralelo 1 seção, módulo para encaixe em espelho</t>
  </si>
  <si>
    <t xml:space="preserve"> 2.19.4.5 </t>
  </si>
  <si>
    <t>Tomada elétrica 2P+T NBR 14136/2002 , 10A, sistema modular p/ até 3 elementos, incluso espelho de encaixe/pressão, suporte e 2 módulos cegos</t>
  </si>
  <si>
    <t>85,00</t>
  </si>
  <si>
    <t xml:space="preserve"> 2.19.5 </t>
  </si>
  <si>
    <t>Iluminação</t>
  </si>
  <si>
    <t xml:space="preserve"> 2.19.5.1 </t>
  </si>
  <si>
    <t>Luminária LED integrada, sobrepor, circular, potência 18W, cor Branco Frio (6.500K), fator de potência &gt;= 0,95 - Super LED Premium, material em acrílico e alumínio, bivolt automático (110V – 220V), vida útil 50.000 horas, dimensões 22,5cm x 22,5cm (aproximadas), profundidade =3cm, peso 600g, tecnologia anti-stromb</t>
  </si>
  <si>
    <t xml:space="preserve"> 2.19.5.2 </t>
  </si>
  <si>
    <t>Luminária LED integrada, embutir, circular, potência 18W, cor Branco Frio (6.500K), fator de potência &gt;= 0,95 - Super LED Premium, material em acrílico e alumínio, bivolt automático (110V – 220V), vida útil 50.000 horas, dimensões 22,5cm x 22,5cm (aproximadas), profundidade =3cm, peso 600g, tecnologia anti-stromb</t>
  </si>
  <si>
    <t xml:space="preserve"> 2.19.5.3 </t>
  </si>
  <si>
    <t>Lâmpada LED tubular T8, 18W, comprimento = 1200mm, temperatura de cor = 6.500K, Branca Neutra, 2.000Lm, 100-240V, 50/60Hz, Base G13, conexão unilateral, Fator de Pot. 0,92, IRC 80, ângulo de abertura = 150º, th = 25.000h, selo INMETRO, 3 anos de garantia – Led Superstar – Osram ou similiar</t>
  </si>
  <si>
    <t>148,00</t>
  </si>
  <si>
    <t xml:space="preserve"> 2.19.6 </t>
  </si>
  <si>
    <t>Equipamentos</t>
  </si>
  <si>
    <t xml:space="preserve"> 2.19.6.1 </t>
  </si>
  <si>
    <t>Chuveiro comum, 3 temperaturas, 5500W, linha Maxi Banho, Lorenzetti</t>
  </si>
  <si>
    <t xml:space="preserve"> 2.19.7 </t>
  </si>
  <si>
    <t>Serviços</t>
  </si>
  <si>
    <t xml:space="preserve"> 2.19.7.1 </t>
  </si>
  <si>
    <t>Execução das novas instalações elétricas (serviço de eletricista e ajudante)</t>
  </si>
  <si>
    <t xml:space="preserve"> 2.19.7.2 </t>
  </si>
  <si>
    <t>Reforma do QDG, instalação de disjuntores, espelho de policarbonato de proteção</t>
  </si>
  <si>
    <t xml:space="preserve"> 2.19.7.3 </t>
  </si>
  <si>
    <t>Retirada das instalações elétricas existentes, canaletas metálicas de sobrepor em alvenaria, luminárias, circuitos, eletrodutos etc. - Ajudante de Eletricista</t>
  </si>
  <si>
    <t xml:space="preserve"> 2.19.7.4 </t>
  </si>
  <si>
    <t>Retirada da cerca eletrificada</t>
  </si>
  <si>
    <t xml:space="preserve"> 2.19.7.5 </t>
  </si>
  <si>
    <t>Concertina clipada (dupla) em aço galvanizado de alta resistência, com espiral de 300mm, d=2,76mm (perímetro da edificação)</t>
  </si>
  <si>
    <t>267,00</t>
  </si>
  <si>
    <t xml:space="preserve"> 2.20 </t>
  </si>
  <si>
    <t xml:space="preserve"> 2.20.1 </t>
  </si>
  <si>
    <t>Cabos Lógicos</t>
  </si>
  <si>
    <t xml:space="preserve"> 2.20.1.1 </t>
  </si>
  <si>
    <t>Cabo UTP, 4 pares, 24AWG, categoria 5E, isolação PVC, CMX, Sohoplus ou similar</t>
  </si>
  <si>
    <t>1.200,00</t>
  </si>
  <si>
    <t xml:space="preserve"> 2.20.2 </t>
  </si>
  <si>
    <t>Rack e DG telefônico</t>
  </si>
  <si>
    <t xml:space="preserve"> 2.20.2.1 </t>
  </si>
  <si>
    <t>Cabo telefônico CCI 10 pares, uso interno</t>
  </si>
  <si>
    <t xml:space="preserve"> 2.20.2.2 </t>
  </si>
  <si>
    <t>Patch panel 24 portas, cat. 5e</t>
  </si>
  <si>
    <t xml:space="preserve"> 2.20.3 </t>
  </si>
  <si>
    <t xml:space="preserve"> 2.20.3.1 </t>
  </si>
  <si>
    <t>36,00</t>
  </si>
  <si>
    <t xml:space="preserve"> 2.20.3.2 </t>
  </si>
  <si>
    <t xml:space="preserve"> 2.20.3.3 </t>
  </si>
  <si>
    <t>Eletroduto metálico corrugado flexível (cor branca), DN=32mm (elétrica), copex ou similar</t>
  </si>
  <si>
    <t>13,00</t>
  </si>
  <si>
    <t xml:space="preserve"> 2.20.3.4 </t>
  </si>
  <si>
    <t>Eletroduto PVC, corrugado flexível (cor amarela), DN=32mm, trigreflex ou similar</t>
  </si>
  <si>
    <t xml:space="preserve"> 2.20.3.5 </t>
  </si>
  <si>
    <t xml:space="preserve"> 2.20.3.6 </t>
  </si>
  <si>
    <t>39,00</t>
  </si>
  <si>
    <t xml:space="preserve"> 2.20.4 </t>
  </si>
  <si>
    <t>Tomadas</t>
  </si>
  <si>
    <t xml:space="preserve"> 2.20.4.1 </t>
  </si>
  <si>
    <t>Espelho de encaixe/pressão para tomada RJ-45, capacidade para até 3 módulos, incluindo 2 módulos cegos</t>
  </si>
  <si>
    <t xml:space="preserve"> 2.20.4.2 </t>
  </si>
  <si>
    <t>Conector fêmea RJ-45, cat. 5e, módulo para tomada</t>
  </si>
  <si>
    <t xml:space="preserve"> 2.20.5 </t>
  </si>
  <si>
    <t xml:space="preserve"> 2.20.5.1 </t>
  </si>
  <si>
    <t>Execução das novas instalações de cabeamento estruturado (serviço de eletricista e ajudante)</t>
  </si>
  <si>
    <t xml:space="preserve"> 2.20.5.2 </t>
  </si>
  <si>
    <t>Retirada das instalações de cabeamento estruturado existentes - Ajudante de Eletricista</t>
  </si>
  <si>
    <t xml:space="preserve"> 2.20.5.3 </t>
  </si>
  <si>
    <t>Certificação de ponto de rede, categoria 5E - até 50 ptos</t>
  </si>
  <si>
    <t>GL</t>
  </si>
  <si>
    <t xml:space="preserve"> 2.21 </t>
  </si>
  <si>
    <t xml:space="preserve"> 2.21.1 </t>
  </si>
  <si>
    <t>Serviço de retirada cuidadosa, guarda e reinstalação de placas de sinalização visual</t>
  </si>
  <si>
    <t xml:space="preserve"> 2.21.2 </t>
  </si>
  <si>
    <t>Serviço de instalação de placas de sinalização visual novas</t>
  </si>
  <si>
    <t xml:space="preserve"> 2.21.3 </t>
  </si>
  <si>
    <t>PS1 - Placa 18X18cm a ser instalada na porta de sanitário em ACM, na cor branco, com faixas e textos em pintura UV nas cores preta e azul, conforme detalhes. Texto e pictogramas pretos sobre fundo branco e texto branco sobre fundo azul</t>
  </si>
  <si>
    <t xml:space="preserve"> 2.21.4 </t>
  </si>
  <si>
    <t>PS2 - Placa 18X18cm a ser instalada na porta de sanitário em ACM, na cor branco, com faixas e textos em pintura UV nas cores preta e azul, conforme detalhes. Texto e pictogramas pretos sobre fundo branco e texto branco sobre fundo azul</t>
  </si>
  <si>
    <t xml:space="preserve"> 2.21.5 </t>
  </si>
  <si>
    <t>PS3 - Placa 18X18cm a ser instalada na porta de sanitário em ACM, na cor branco, com faixas e textos em pintura UV nas cores preta e azul, conforme detalhes. Texto e pictogramas pretos sobre fundo branco e texto branco sobre fundo azul</t>
  </si>
  <si>
    <t xml:space="preserve"> 2.21.6 </t>
  </si>
  <si>
    <t>PB - Placas 20x8cm em braile em ACM com texto em alto relevo e simbologia em braille correspondente ao nome do ambiente, fundo branco e texto preto, devendo ser instaladas nas paredes adjacentes às portas de acesso, ao lado das maçanetas na altura de 1,20m</t>
  </si>
  <si>
    <t xml:space="preserve"> 2.21.7 </t>
  </si>
  <si>
    <t>PI - Placa de informação 25x8cm a ser instalada na porta de sanitário em ACM, na cor azul, com faixas e textos em pintura UV nas cor branco, fixada na parede por meio de cantoneiras , conforme detalhes (PI 1 - fixada por meio de suporte na parede. PI2 e PI3 fixadas na parede por meio de fita adesiva</t>
  </si>
  <si>
    <t xml:space="preserve"> 2.21.8 </t>
  </si>
  <si>
    <t>Pap - Placa 20x30cm indicativa de atendimento preferencial, a ser instalada ao lado do guichê, em ACM, na cor azul, com pictogramas e textos em impressão UV nas cor branco, fixada na parede por meio de fita adesiva dupla face</t>
  </si>
  <si>
    <t xml:space="preserve"> 2.21.9 </t>
  </si>
  <si>
    <t>PA1 - Placa de alerta (segurança), 40x30cm, em ACM, na cor branco, com textos e faixas nas cores preto e vermelho, conforme detalhe</t>
  </si>
  <si>
    <t xml:space="preserve"> 2.21.10 </t>
  </si>
  <si>
    <t>PA2 - Placa de alerta (segurança), 25x25cm, em ACM, na cor branco, com textos e faixas nas cores preto e vermelho, conforme detalhe</t>
  </si>
  <si>
    <t xml:space="preserve"> 2.22 </t>
  </si>
  <si>
    <t xml:space="preserve"> 2.22.1 </t>
  </si>
  <si>
    <t>ÁREA DE SERVIÇO - Armário em MDF, sob a bancada do tanque, com portas de alumínio, de acordo com especificações do projeto</t>
  </si>
  <si>
    <t xml:space="preserve"> 2.22.2 </t>
  </si>
  <si>
    <t>COPA - Armário em MDF sob a bancada da pia da cozinha, de acordo com especificações do projeto</t>
  </si>
  <si>
    <t xml:space="preserve"> 2.22.3 </t>
  </si>
  <si>
    <t>SECRETARIA DO CARTÓRIO - Balcão em MDF para atendimento ao público na sala da secretaria, de acordo com especificações do projeto</t>
  </si>
  <si>
    <t xml:space="preserve"> 2.22.4 </t>
  </si>
  <si>
    <t>ÁREA DE SERVIÇO - Armário em MDF, sobre a bancada do tanque, de acordo com especificações do projeto</t>
  </si>
  <si>
    <t>Demolição de parte da base de antigo reservatório metálico</t>
  </si>
  <si>
    <t>0,50</t>
  </si>
  <si>
    <t>76,80</t>
  </si>
  <si>
    <t>Retirada meio fio de concreto para posterior reinstalação</t>
  </si>
  <si>
    <t xml:space="preserve"> 3.1.5 </t>
  </si>
  <si>
    <t>Retirada de piso intertravado de concreto para reaproveitamento na obra</t>
  </si>
  <si>
    <t>33,00</t>
  </si>
  <si>
    <t>Piso em ladrilho hidráulico pré-moldado de cimento com dimensões 20x20cm, estampa quadro, cor natural, marca Goiarte ou equivalente - assentamento ao redor do piso da marquise circular e recomposição onde necessário</t>
  </si>
  <si>
    <t>32,28</t>
  </si>
  <si>
    <t>63,00</t>
  </si>
  <si>
    <t>Piso podotátil de alerta ou direcional, em concreto pré-moldado, na cor ocre claro ou amarelo, 25x25x1,5cm</t>
  </si>
  <si>
    <t>4,50</t>
  </si>
  <si>
    <t>Contenção em canaletas para plano rampado incluindo-se guia de balizamento de 15 cm acima do plano rampado</t>
  </si>
  <si>
    <t xml:space="preserve"> 3.2.7 </t>
  </si>
  <si>
    <t>Meio fio em concreto 13 cm base, 22cm altura, assentado com o topo nivelado com o pavimento (peças novas)</t>
  </si>
  <si>
    <t xml:space="preserve"> 3.2.8 </t>
  </si>
  <si>
    <t>Reinstalação de meio fio em concreto pré-moldado - reutilização de peças retiradas da obra</t>
  </si>
  <si>
    <t xml:space="preserve"> 3.2.9 </t>
  </si>
  <si>
    <t>Enchimento com terra - aterro</t>
  </si>
  <si>
    <t>2,58</t>
  </si>
  <si>
    <t>5,96</t>
  </si>
  <si>
    <t>5,97</t>
  </si>
  <si>
    <t>218,50</t>
  </si>
  <si>
    <t>2,12</t>
  </si>
  <si>
    <t>METÁLICA - ESCADA MARINHEIRO - Pintura na cor platina, marca Coral ou equivalente, linha Coralit, acabamento alto brilho na escada marinheiro da torre do reservatório</t>
  </si>
  <si>
    <t>19,53</t>
  </si>
  <si>
    <t>12,40</t>
  </si>
  <si>
    <t>25,41</t>
  </si>
  <si>
    <t>PISO - GUIA DE BALIZAMENTO - Pintura para piso, marca Sherwin Williams ou equivalente, linha Nova cor piso premium, na cor amarelo demarcação a ser aplicada no topo da guia de balizamento do plano inclinado a ser construído na região abaixo do sombrite</t>
  </si>
  <si>
    <t>81,24</t>
  </si>
  <si>
    <t>2,71</t>
  </si>
  <si>
    <t>PISO - GUIA DE BALIZAMENTO - Textura acrílica aplicada nas faces laterais da guia de balizamento com rolo para textura média, marca Leinertex ou equivalente, linha textucril, na cor Londres</t>
  </si>
  <si>
    <t>1,26</t>
  </si>
  <si>
    <t>TEXTURA - MURETAS - Textura acrílica aplicada com rolo para textura média, marca Leinertex ou equivalente, linha textucril, na cor Londres em muretas de divisa e guias de balizamento</t>
  </si>
  <si>
    <t>133,22</t>
  </si>
  <si>
    <t xml:space="preserve"> 3.3.13 </t>
  </si>
  <si>
    <t>TEXTURA - MURO DE DIVISA - Textura acrílica aplicada com rolo para textura média, marca Leinertex ou equivalente, cor Milão, nos muros sendo no lado interno e externo nas divisas com ruas e somente interno na divisa com vizinhos</t>
  </si>
  <si>
    <t>577,69</t>
  </si>
  <si>
    <t>Relocação do hidrômetro para a parede do muro de divisa, inclui a substituição de todos os itens necessários</t>
  </si>
  <si>
    <t>Correção do prumo do poste do medidor de energia elétrica</t>
  </si>
  <si>
    <t>Serviço de retirada de vegetação invasora no pavimento intertravado</t>
  </si>
  <si>
    <t>Serralheria</t>
  </si>
  <si>
    <t>Escada de acesso ao reservatório, incluída pintura primer</t>
  </si>
  <si>
    <t>Portão de veículos - adaptações na parte de serralheria conforme projeto, inclui pintura com primer (não inclui fundações e motor)</t>
  </si>
  <si>
    <t>Bicicletário em aço, conforme projeto, incluída pintura em primer (inclui todos os arcos do bicicletário)</t>
  </si>
  <si>
    <t>Tratamento de muretas e grades de divisa</t>
  </si>
  <si>
    <t>Refazimento de reboco em muretas com argamassa com aditivo impermeabilizante</t>
  </si>
  <si>
    <t>Serviço de raspagem de textura em muretas</t>
  </si>
  <si>
    <t>Aplicação de fundo preparador em regiões das muretas com esfarelamento do reboco</t>
  </si>
  <si>
    <t>Relocação do Sombrite</t>
  </si>
  <si>
    <t>Escavação manual a trado e concretagem de estaca broca diam. 30cm, concreto fck 20 MPa</t>
  </si>
  <si>
    <t>Substituição da tela do sombrite por nova tela permeável (tamanho 37,50m²)</t>
  </si>
  <si>
    <t>Serviço de retirada, transporte e reinstalação de estrutura metálica de cobertura para veículos tipo sombrite</t>
  </si>
  <si>
    <t>Armação longitudinal para estacas com aço CA-50 8,0 mm, inclui corte, dobra, montagem e instalação</t>
  </si>
  <si>
    <t>10,56</t>
  </si>
  <si>
    <t>Armação para estacas com aço CA-60 5,0mm, inclui corte, dobra, montagem e instalação</t>
  </si>
  <si>
    <t>3,28</t>
  </si>
  <si>
    <t>Escavação manual para blocos de fundação</t>
  </si>
  <si>
    <t>0,45</t>
  </si>
  <si>
    <t>Armação de bloco com aço CA-50 de 6,3mm, inclui corte, dobra, montagem e instalação</t>
  </si>
  <si>
    <t>18,35</t>
  </si>
  <si>
    <t>Aço barra rosqueada para travamento da estrutura do sombrite - diâmetro de acordo com o furo da chapa base da estrutura</t>
  </si>
  <si>
    <t>10,24</t>
  </si>
  <si>
    <t>Concretagem de blocos de coroamento com concreto fck mínimo 25MPa</t>
  </si>
  <si>
    <t>Base para o portão de veículos</t>
  </si>
  <si>
    <t>Estaca broca de concreto, diam. 20cm, escavação manual com trado - inclui escavação e concretagem com concreto 20 MPa</t>
  </si>
  <si>
    <t>2,40</t>
  </si>
  <si>
    <t>Armação de vigas com aço CA-60 de 5,0mm - inclui corte, dobra, montagem e instalação</t>
  </si>
  <si>
    <t>4,92</t>
  </si>
  <si>
    <t>Armação para travamento perfis metálicos na fundação diam. 8,00 mm</t>
  </si>
  <si>
    <t>1,74</t>
  </si>
  <si>
    <t>4,17</t>
  </si>
  <si>
    <t>1,54</t>
  </si>
  <si>
    <t>Armadura para estacas com aço CA-50 6,3mm, inclui corte, dobra, montagem e instalação</t>
  </si>
  <si>
    <t>2,59</t>
  </si>
  <si>
    <t>Escavação manual de vala para viga baldrame</t>
  </si>
  <si>
    <t>0,26</t>
  </si>
  <si>
    <t xml:space="preserve"> 3.8.8 </t>
  </si>
  <si>
    <t>Forma de madeira para vigas baldrames, inclui montagem e desmontagem</t>
  </si>
  <si>
    <t xml:space="preserve"> 3.8.9 </t>
  </si>
  <si>
    <t>Armação de viga baldrame com aço CA-50 de 6,3mm, inclui corte, dobra, montagem e instalação</t>
  </si>
  <si>
    <t>12,06</t>
  </si>
  <si>
    <t xml:space="preserve"> 3.8.10 </t>
  </si>
  <si>
    <t>Concretagem de viga baldrame com concreto fck 25MPa - inclui preparo, lançamento, adensamento e acabamento</t>
  </si>
  <si>
    <t>0,64</t>
  </si>
  <si>
    <t xml:space="preserve"> 4 </t>
  </si>
  <si>
    <t>TORRE DE CONCRETO PARA RESERVATÓRIO</t>
  </si>
  <si>
    <t xml:space="preserve"> 4.1 </t>
  </si>
  <si>
    <t>Forma de madeira para fundações em sapata</t>
  </si>
  <si>
    <t xml:space="preserve"> 4.2 </t>
  </si>
  <si>
    <t>Alvenaria de vedação com blocos vazados de concreto (elemento vazado), espessura 14 cm, conforme modelo especificado em projeto</t>
  </si>
  <si>
    <t>8,36</t>
  </si>
  <si>
    <t xml:space="preserve"> 4.3 </t>
  </si>
  <si>
    <t>Concretagem de pilares com concreto fck 25MPa - inclui preparo, lançamento, adensamento e acabamento</t>
  </si>
  <si>
    <t>1,98</t>
  </si>
  <si>
    <t xml:space="preserve"> 4.4 </t>
  </si>
  <si>
    <t>Concretagem de vigas e laje maciça com concreto fck 25MPa - inclui preparo, lançamento, adensamento e acabamento</t>
  </si>
  <si>
    <t>2,09</t>
  </si>
  <si>
    <t xml:space="preserve"> 4.5 </t>
  </si>
  <si>
    <t>Retirada, transporte e destinação final ecologicamente correta do reservatório metálico tipo taça existente - utilização de caminhão munck</t>
  </si>
  <si>
    <t xml:space="preserve"> 4.6 </t>
  </si>
  <si>
    <t>Reboco com argamassa impermeabilizada - sobre estrutura da torre do reservatório</t>
  </si>
  <si>
    <t>64,24</t>
  </si>
  <si>
    <t xml:space="preserve"> 4.7 </t>
  </si>
  <si>
    <t>Regularização da laje da torre de concreto com contrapiso em argamassa traço 1:4 (cimento e areia), espessura 3cm</t>
  </si>
  <si>
    <t>5,50</t>
  </si>
  <si>
    <t xml:space="preserve"> 4.8 </t>
  </si>
  <si>
    <t>Chapisco a ser aplicado sobre a estrutura da torre do reservatório</t>
  </si>
  <si>
    <t xml:space="preserve"> 4.9 </t>
  </si>
  <si>
    <t>Aplicação de selador acrílico sobre reboco - estrutura da torre do reservatório</t>
  </si>
  <si>
    <t xml:space="preserve"> 4.10 </t>
  </si>
  <si>
    <t>Textura acrílica Suvinil ou equivalente, cor cinza inox - CÓD. C388 (rolo para textura média) - estrutura do torre do reservatório</t>
  </si>
  <si>
    <t xml:space="preserve"> 4.11 </t>
  </si>
  <si>
    <t>Forma de madeira para pilares do nível 350, incluso montagem, escoramento e desmontagem</t>
  </si>
  <si>
    <t>14,00</t>
  </si>
  <si>
    <t xml:space="preserve"> 4.12 </t>
  </si>
  <si>
    <t>Forma de madeira para pilares do nível 800, incluso montagem, escoramento e desmontagem</t>
  </si>
  <si>
    <t xml:space="preserve"> 4.13 </t>
  </si>
  <si>
    <t>Forma de madeira para pilares do nível 700, incluso montagem, escoramento e desmontagem</t>
  </si>
  <si>
    <t xml:space="preserve"> 4.14 </t>
  </si>
  <si>
    <t>Forma de madeira para vigas do nível 700, inclui montagem, escoramento e desmontagem</t>
  </si>
  <si>
    <t>8,32</t>
  </si>
  <si>
    <t xml:space="preserve"> 4.15 </t>
  </si>
  <si>
    <t>Forma de madeira para vigas do nível 350, inclui montagem, escoramento e desmontagem</t>
  </si>
  <si>
    <t xml:space="preserve"> 4.16 </t>
  </si>
  <si>
    <t>Forma de madeira para vigas do nível 800, inclui montagem, escoramento e desmontagem</t>
  </si>
  <si>
    <t xml:space="preserve"> 4.17 </t>
  </si>
  <si>
    <t>Fomas de madeira para laje maciça, inclui montagem, escoramento e desmontagem</t>
  </si>
  <si>
    <t>4,89</t>
  </si>
  <si>
    <t xml:space="preserve"> 4.18 </t>
  </si>
  <si>
    <t>Armação de pilares e vigas com aço CA-60 de 5,0mm - inclui corte, dobra, montagem e instalação</t>
  </si>
  <si>
    <t>72,00</t>
  </si>
  <si>
    <t xml:space="preserve"> 4.19 </t>
  </si>
  <si>
    <t>Armação de pilares e vigas com aço CA-50 de 8,0mm - inclui corte, dobra, montagem e instalação</t>
  </si>
  <si>
    <t>19,40</t>
  </si>
  <si>
    <t xml:space="preserve"> 4.20 </t>
  </si>
  <si>
    <t>Armação de pilares e vigas com aço CA-50 de 10,0mm - inclui corte, dobra, montagem e instalação</t>
  </si>
  <si>
    <t>186,80</t>
  </si>
  <si>
    <t xml:space="preserve"> 4.21 </t>
  </si>
  <si>
    <t>Armação de pilares e vigas com aço CA-50 de 12,5mm - inclui corte, dobra, montagem e instalação</t>
  </si>
  <si>
    <t>101,00</t>
  </si>
  <si>
    <t xml:space="preserve"> 4.22 </t>
  </si>
  <si>
    <t>Armação de laje maciça com aço CA-60 de 5,0mm - inclui corte, dobra, montagem e instalação</t>
  </si>
  <si>
    <t>5,70</t>
  </si>
  <si>
    <t xml:space="preserve"> 4.23 </t>
  </si>
  <si>
    <t>Armação de laje maciça com aço CA-50 de 6,3mm - inclui corte, dobra, montagem e instalação</t>
  </si>
  <si>
    <t>13,50</t>
  </si>
  <si>
    <t xml:space="preserve"> 4.24 </t>
  </si>
  <si>
    <t>Armação de laje maciça com aço CA-50 de 8,0mm - inclui corte, dobra, montagem e instalação</t>
  </si>
  <si>
    <t>30,50</t>
  </si>
  <si>
    <t xml:space="preserve"> 4.25 </t>
  </si>
  <si>
    <t>Reaterro manual e compactação de vala - sapatas</t>
  </si>
  <si>
    <t>8,95</t>
  </si>
  <si>
    <t xml:space="preserve"> 4.26 </t>
  </si>
  <si>
    <t>Escavação manual para fundação em sapata</t>
  </si>
  <si>
    <t>11,52</t>
  </si>
  <si>
    <t xml:space="preserve"> 4.27 </t>
  </si>
  <si>
    <t>0,58</t>
  </si>
  <si>
    <t xml:space="preserve"> 4.28 </t>
  </si>
  <si>
    <t xml:space="preserve"> 4.29 </t>
  </si>
  <si>
    <t>Armação de fundação em sapata com aço CA-60 de 5,0mm - inclui corte, dobra, montagem e instalação</t>
  </si>
  <si>
    <t>7,60</t>
  </si>
  <si>
    <t xml:space="preserve"> 4.30 </t>
  </si>
  <si>
    <t>Armação de fundação em sapata com aço CA-50 de 8,0mm - inclui corte, dobra, montagem e instalação</t>
  </si>
  <si>
    <t>62,10</t>
  </si>
  <si>
    <t xml:space="preserve"> 4.31 </t>
  </si>
  <si>
    <t xml:space="preserve"> 4.32 </t>
  </si>
  <si>
    <t>Concretagem de fundação em sapata com concreto fck 25MPa - inclui preparo, lançamento, adensamento e acabamento</t>
  </si>
  <si>
    <t>2,57</t>
  </si>
  <si>
    <t xml:space="preserve"> 4.33 </t>
  </si>
  <si>
    <t>Lastro de concreto magro aplicado no fundo de vala ou escavação para sapata e viga baldrame</t>
  </si>
  <si>
    <t>7,52</t>
  </si>
  <si>
    <t xml:space="preserve"> 4.34 </t>
  </si>
  <si>
    <t>Aplicação de manta líquida, 2 demãos, sobre a laje da torre do reservatório</t>
  </si>
  <si>
    <t>OBRA: Reforma do prédio do Cartório Eleitoral de São Domingos</t>
  </si>
  <si>
    <t>LOCAL: Rua Bahia esquina com Rua 5, Centro, São Domingos-GO</t>
  </si>
  <si>
    <t>Reforma do prédio do Cartório Eleitoral de São Domingos</t>
  </si>
  <si>
    <t>ALÍQUOTA MUNICÍPIO SÃO DOMINGOS</t>
  </si>
  <si>
    <t xml:space="preserve">                JUSTIÇA ELEITORAL</t>
  </si>
  <si>
    <t xml:space="preserve">                            Tribunal Regional Eleitoral de Goiás</t>
  </si>
  <si>
    <t>CRONOGRAMA FÍSICO-FINANCEIRO</t>
  </si>
  <si>
    <t>Nº Item</t>
  </si>
  <si>
    <t>SERVIÇOS</t>
  </si>
  <si>
    <t>Valor do item</t>
  </si>
  <si>
    <t>105 DIAS - Rec. Prov.</t>
  </si>
  <si>
    <t>135 DIAS - Rec Def.</t>
  </si>
  <si>
    <t>(R$)</t>
  </si>
  <si>
    <t>Somatório</t>
  </si>
  <si>
    <t>Acumulado</t>
  </si>
  <si>
    <t>Responsável Técnico:</t>
  </si>
  <si>
    <t xml:space="preserve"> 2.18.20</t>
  </si>
  <si>
    <t xml:space="preserve"> 4.33</t>
  </si>
  <si>
    <t xml:space="preserve"> 4.34</t>
  </si>
  <si>
    <t xml:space="preserve"> 00006127 </t>
  </si>
  <si>
    <t xml:space="preserve"> 020111 </t>
  </si>
  <si>
    <t xml:space="preserve"> SEOPR SDOM 02 88309 + 88242 </t>
  </si>
  <si>
    <t xml:space="preserve"> SEOPR SDOM 03 4750 + 6127 </t>
  </si>
  <si>
    <t xml:space="preserve"> SEOPR SDOM 04 97631 adaptado </t>
  </si>
  <si>
    <t xml:space="preserve"> SEOPR SDOM 05 97634 adaptado </t>
  </si>
  <si>
    <t xml:space="preserve"> 97664 </t>
  </si>
  <si>
    <t xml:space="preserve"> 101727 </t>
  </si>
  <si>
    <t xml:space="preserve"> 87246 </t>
  </si>
  <si>
    <t xml:space="preserve"> SEOPR SDOM 06 87262 adaptado </t>
  </si>
  <si>
    <t xml:space="preserve"> 87264 </t>
  </si>
  <si>
    <t xml:space="preserve"> SEOPR SDOM 07 87272 adaptado </t>
  </si>
  <si>
    <t xml:space="preserve"> SEOPR SDOM 08 87272 adaptado </t>
  </si>
  <si>
    <t xml:space="preserve"> 87700 </t>
  </si>
  <si>
    <t xml:space="preserve"> SEOPR SDOM 09 88650 adaptado </t>
  </si>
  <si>
    <t xml:space="preserve"> SEOPR SDOM 10 88787 adaptado </t>
  </si>
  <si>
    <t xml:space="preserve"> 98671 </t>
  </si>
  <si>
    <t xml:space="preserve"> SDOM 45 - Jatobá Revestimentos em Porcelanato - 19-99599-9521 (atualizado IPCA) </t>
  </si>
  <si>
    <t xml:space="preserve"> SEOPR SDOM 97 - 102164 adaptado </t>
  </si>
  <si>
    <t xml:space="preserve"> SEOPR SDOM 11 103333; 87548; 87878; 92777 </t>
  </si>
  <si>
    <t xml:space="preserve"> 93184 </t>
  </si>
  <si>
    <t xml:space="preserve"> 93190 </t>
  </si>
  <si>
    <t xml:space="preserve"> SEOPR SDOM 23 Ferrobraz e Perfinasa </t>
  </si>
  <si>
    <t xml:space="preserve"> SEOPR SDOM 24 Ferrobraz e Perfinasa </t>
  </si>
  <si>
    <t xml:space="preserve"> SEOPR SDOM 12 100498; 37518; 88309 </t>
  </si>
  <si>
    <t xml:space="preserve"> 91016 </t>
  </si>
  <si>
    <t xml:space="preserve"> SDOM 30 Alucentro 3286-2100 - jun/22 </t>
  </si>
  <si>
    <t xml:space="preserve"> 102184 </t>
  </si>
  <si>
    <t xml:space="preserve"> SEOPR SDOM 13 99861 adaptado 1 </t>
  </si>
  <si>
    <t xml:space="preserve"> SEOPR SDOM 14 - 99861 adaptado 2 </t>
  </si>
  <si>
    <t xml:space="preserve"> SEOPR SDOM 15 99861 adaptado 3 </t>
  </si>
  <si>
    <t xml:space="preserve"> SEOPR SDOM 16 99861 adaptado </t>
  </si>
  <si>
    <t xml:space="preserve"> SEOPR SDOM 17 99861 adaptado </t>
  </si>
  <si>
    <t xml:space="preserve"> SEOPR SDOM 18 99861 adaptado </t>
  </si>
  <si>
    <t xml:space="preserve"> SEOPR SDOM 19 99861 adaptado </t>
  </si>
  <si>
    <t xml:space="preserve"> SEOPR SDOM 20 99861 adaptado </t>
  </si>
  <si>
    <t xml:space="preserve"> SEOPR SDOM 22 - 252; 4777; 546; 6110; 7164 </t>
  </si>
  <si>
    <t xml:space="preserve"> 102253 </t>
  </si>
  <si>
    <t xml:space="preserve"> SEOPR SDOM 25 86889 adaptado </t>
  </si>
  <si>
    <t xml:space="preserve"> SEOPR SDOM 26 86895 + 86901 </t>
  </si>
  <si>
    <t xml:space="preserve"> SEOPR SDOM 27 98685 adaptado </t>
  </si>
  <si>
    <t xml:space="preserve"> SEOPR SDOM 28 cód. 100498; 88309; 96527 </t>
  </si>
  <si>
    <t xml:space="preserve"> SDOM 40 - Camamar - 981118465 ou 3275-1030 </t>
  </si>
  <si>
    <t xml:space="preserve"> 00011186 </t>
  </si>
  <si>
    <t xml:space="preserve"> SEOPR SDOM 55 cód. 36889 + 10489 </t>
  </si>
  <si>
    <t xml:space="preserve"> SEOPR SDOM 56 cód. 7270 + 87372 + 88309 + 103335 + 101749 </t>
  </si>
  <si>
    <t xml:space="preserve"> 84656 </t>
  </si>
  <si>
    <t xml:space="preserve"> SEOPR SDOM 57 cód. 87500; 87373; 22; 94964;87878; </t>
  </si>
  <si>
    <t xml:space="preserve"> 99803 </t>
  </si>
  <si>
    <t xml:space="preserve"> 99826 </t>
  </si>
  <si>
    <t xml:space="preserve"> SDOM 29 Alucentro 3286-2100 </t>
  </si>
  <si>
    <t xml:space="preserve"> SEOPR SDOM 58 cód. Alucentro e 88325 </t>
  </si>
  <si>
    <t xml:space="preserve"> SDOM 38 - Embalagens 74 - 3207-1000 </t>
  </si>
  <si>
    <t xml:space="preserve"> SEOPR SDOM 59 Imperflex 3210-1288 + 88309 </t>
  </si>
  <si>
    <t xml:space="preserve"> 87308 </t>
  </si>
  <si>
    <t xml:space="preserve"> SEOPR SDOM 60 87372 + 88309 </t>
  </si>
  <si>
    <t xml:space="preserve"> SEOPR SDOM 61 - 98555 e 98562 </t>
  </si>
  <si>
    <t xml:space="preserve"> SEOPR SDOM 62 - Imperflex - 3210-1288 e Sinapi 88309 </t>
  </si>
  <si>
    <t xml:space="preserve"> 100871 </t>
  </si>
  <si>
    <t xml:space="preserve"> SEOPR SDOM 63 - 100871 adaptado </t>
  </si>
  <si>
    <t xml:space="preserve"> 86881 </t>
  </si>
  <si>
    <t xml:space="preserve"> SEOPR SDOM 102 - 86910 adaptado </t>
  </si>
  <si>
    <t xml:space="preserve"> 86914 </t>
  </si>
  <si>
    <t xml:space="preserve"> SEOPR SDOM 103 - 86915 adaptado </t>
  </si>
  <si>
    <t xml:space="preserve"> SEOPR SDOM 64 - 86915 adaptado </t>
  </si>
  <si>
    <t xml:space="preserve"> SDOM 50 - Site Leroy Merlin em 19/06/2022 3 </t>
  </si>
  <si>
    <t xml:space="preserve"> SDOM 51 - Site Lojas Americanas em 19/06/2022 1 </t>
  </si>
  <si>
    <t xml:space="preserve"> SDOM 52 - Site Lojas Americanas em 19/06/2022 </t>
  </si>
  <si>
    <t xml:space="preserve"> 00006212 </t>
  </si>
  <si>
    <t xml:space="preserve"> SEOPR SDOM 65 - 88415 adaptado </t>
  </si>
  <si>
    <t xml:space="preserve"> 88415 </t>
  </si>
  <si>
    <t xml:space="preserve"> SEOPR SDOM 66 - 99826 adaptado </t>
  </si>
  <si>
    <t xml:space="preserve"> SEOPR SDOM 92 - 104655 + 88298 </t>
  </si>
  <si>
    <t xml:space="preserve"> 00034449 </t>
  </si>
  <si>
    <t xml:space="preserve"> 96533 </t>
  </si>
  <si>
    <t xml:space="preserve"> 102609 </t>
  </si>
  <si>
    <t xml:space="preserve"> 103038 </t>
  </si>
  <si>
    <t xml:space="preserve"> 89363 </t>
  </si>
  <si>
    <t xml:space="preserve"> 89402 </t>
  </si>
  <si>
    <t xml:space="preserve"> 89451 </t>
  </si>
  <si>
    <t xml:space="preserve"> 89513 </t>
  </si>
  <si>
    <t xml:space="preserve"> 89611 </t>
  </si>
  <si>
    <t xml:space="preserve"> 89620 </t>
  </si>
  <si>
    <t xml:space="preserve"> 89629 </t>
  </si>
  <si>
    <t xml:space="preserve"> 89746 </t>
  </si>
  <si>
    <t xml:space="preserve"> 94490 </t>
  </si>
  <si>
    <t xml:space="preserve"> 94649 </t>
  </si>
  <si>
    <t xml:space="preserve"> 94674 </t>
  </si>
  <si>
    <t xml:space="preserve"> 94703 </t>
  </si>
  <si>
    <t xml:space="preserve"> 94709 </t>
  </si>
  <si>
    <t xml:space="preserve"> 94785 </t>
  </si>
  <si>
    <t xml:space="preserve"> 94789 </t>
  </si>
  <si>
    <t xml:space="preserve"> 94797 </t>
  </si>
  <si>
    <t xml:space="preserve"> SDOM 48 - Madeireira São Jorge - 3501-2066 ago/23 </t>
  </si>
  <si>
    <t xml:space="preserve"> 103356 </t>
  </si>
  <si>
    <t xml:space="preserve"> SEOPR SDOM 69 - 89591 adaptado </t>
  </si>
  <si>
    <t xml:space="preserve"> SEOPR SDOM 70 - 89701 adaptado </t>
  </si>
  <si>
    <t xml:space="preserve"> SEOPR SDOM 71 - 90696 adaptado </t>
  </si>
  <si>
    <t xml:space="preserve"> SEOPR SDOM 72 - 95693 adaptado </t>
  </si>
  <si>
    <t xml:space="preserve"> SEOPR SDOM 73 - 99253 adaptado </t>
  </si>
  <si>
    <t xml:space="preserve"> SDOM 37 - Casa Iracema 3295-1966 ago/23 5 </t>
  </si>
  <si>
    <t xml:space="preserve"> SEOPR SDOM 93 - 104655 + 88299 </t>
  </si>
  <si>
    <t xml:space="preserve"> 100435 </t>
  </si>
  <si>
    <t xml:space="preserve"> 00011964 </t>
  </si>
  <si>
    <t xml:space="preserve"> 00001318 </t>
  </si>
  <si>
    <t xml:space="preserve"> 88251 </t>
  </si>
  <si>
    <t xml:space="preserve"> 00043054 </t>
  </si>
  <si>
    <t xml:space="preserve"> SEOPR SDOM 74 - 4425; 4430; 4472; 5075; 88239; 88262 </t>
  </si>
  <si>
    <t xml:space="preserve"> 88315 </t>
  </si>
  <si>
    <t xml:space="preserve"> SEOPR SDOM 75 - 88309 88316 38783 87290 100480 </t>
  </si>
  <si>
    <t xml:space="preserve"> SEOPR SDOM 76 - 89578 adaptado </t>
  </si>
  <si>
    <t xml:space="preserve"> SDOM 39 - Estimativa </t>
  </si>
  <si>
    <t xml:space="preserve"> 00001021 </t>
  </si>
  <si>
    <t xml:space="preserve"> 00001022 </t>
  </si>
  <si>
    <t xml:space="preserve"> 00001539 </t>
  </si>
  <si>
    <t xml:space="preserve"> 00000857 </t>
  </si>
  <si>
    <t xml:space="preserve"> 00000994 </t>
  </si>
  <si>
    <t xml:space="preserve"> 00013395 </t>
  </si>
  <si>
    <t xml:space="preserve"> 00002391 </t>
  </si>
  <si>
    <t xml:space="preserve"> 00034653 </t>
  </si>
  <si>
    <t xml:space="preserve"> 00034709 </t>
  </si>
  <si>
    <t xml:space="preserve"> 00039445 </t>
  </si>
  <si>
    <t xml:space="preserve"> 00039469 </t>
  </si>
  <si>
    <t xml:space="preserve"> 00039762 </t>
  </si>
  <si>
    <t xml:space="preserve"> 00001872 </t>
  </si>
  <si>
    <t xml:space="preserve"> 00001873 </t>
  </si>
  <si>
    <t xml:space="preserve"> 00002689 </t>
  </si>
  <si>
    <t xml:space="preserve"> 00038095 </t>
  </si>
  <si>
    <t xml:space="preserve"> 00039245 </t>
  </si>
  <si>
    <t xml:space="preserve"> 00038075 </t>
  </si>
  <si>
    <t xml:space="preserve"> 00038094 </t>
  </si>
  <si>
    <t xml:space="preserve"> 00038112 </t>
  </si>
  <si>
    <t xml:space="preserve"> 00038113 </t>
  </si>
  <si>
    <t xml:space="preserve"> 00007528 </t>
  </si>
  <si>
    <t xml:space="preserve"> 00039385 </t>
  </si>
  <si>
    <t xml:space="preserve"> 00039387 </t>
  </si>
  <si>
    <t xml:space="preserve"> 00001368 </t>
  </si>
  <si>
    <t xml:space="preserve"> SEOPR SDOM 77 - 2436 + 247 </t>
  </si>
  <si>
    <t xml:space="preserve"> 00002436 </t>
  </si>
  <si>
    <t xml:space="preserve"> 00000247 </t>
  </si>
  <si>
    <t xml:space="preserve"> 00034348 </t>
  </si>
  <si>
    <t xml:space="preserve"> 00039598 </t>
  </si>
  <si>
    <t xml:space="preserve"> 00011919 </t>
  </si>
  <si>
    <t xml:space="preserve"> 00039594 </t>
  </si>
  <si>
    <t xml:space="preserve"> 00002501 </t>
  </si>
  <si>
    <t xml:space="preserve"> 00002690 </t>
  </si>
  <si>
    <t xml:space="preserve"> 00038104 </t>
  </si>
  <si>
    <t xml:space="preserve"> 099002 </t>
  </si>
  <si>
    <t>SIURB</t>
  </si>
  <si>
    <t xml:space="preserve"> Art Alumínio Comunicação Visual - 3206-8812 jun/23 6 </t>
  </si>
  <si>
    <t xml:space="preserve"> Art Alumínio Comunicação Visual - 3206-8812 jun/23 5 </t>
  </si>
  <si>
    <t xml:space="preserve"> Art Alumínio Comunicação Visual - 3206-8812 jun/23 1 </t>
  </si>
  <si>
    <t xml:space="preserve"> Art Alumínio Comunicação Visual - 3206-8812 jun/23 2 </t>
  </si>
  <si>
    <t xml:space="preserve"> Art Alumínio Comunicação Visual - 3206-8812 jun/23 7 </t>
  </si>
  <si>
    <t xml:space="preserve"> Art Alumínio Comunicação Visual - 3206-8812 jun/23 8 </t>
  </si>
  <si>
    <t xml:space="preserve"> Módulo Móveis e Arquitetura 3210-6555 vplza </t>
  </si>
  <si>
    <t xml:space="preserve"> SEOPR SDOM 78 - 88309 + 88316  (comp. original tabela 02.002.000007.SERD) </t>
  </si>
  <si>
    <t xml:space="preserve"> SEOPR SDOM 79 - 101869 adaptado </t>
  </si>
  <si>
    <t xml:space="preserve"> SEOPR SDOM 80 - AGETOP CIVIL 220104 adaptado </t>
  </si>
  <si>
    <t xml:space="preserve"> 94263 </t>
  </si>
  <si>
    <t xml:space="preserve"> SEOPR SDOM 81 - 94279 adaptado </t>
  </si>
  <si>
    <t xml:space="preserve"> SEOPR SDOM 82 - 96995 adaptado </t>
  </si>
  <si>
    <t xml:space="preserve"> 95305 </t>
  </si>
  <si>
    <t xml:space="preserve"> 081815 </t>
  </si>
  <si>
    <t xml:space="preserve"> SEOPR SDOM 83 - 88309; 100498; 88316 </t>
  </si>
  <si>
    <t xml:space="preserve"> SEOPR SDOM 95 - 252; 6110; 546; 4777; 42404; Ferrobraz e Perfinasa 16 </t>
  </si>
  <si>
    <t xml:space="preserve"> SEOPR SDOM 96 - 252; 6110; 546; 4777; 42404; Ferrobraz e Perfinasa 2 </t>
  </si>
  <si>
    <t xml:space="preserve"> SEOPR SDOM 84 - Calculado </t>
  </si>
  <si>
    <t xml:space="preserve"> SEOPR SDOM 85 - 87548 adaptado </t>
  </si>
  <si>
    <t xml:space="preserve"> SEOPR SDOM 86 - 101175 adaptado </t>
  </si>
  <si>
    <t xml:space="preserve"> SEOPR SDOM 87 - 252; 88315; Sombralight Coberturas 3207-2591 </t>
  </si>
  <si>
    <t xml:space="preserve"> SEOPR SDOM 88 - 88309; 88243 </t>
  </si>
  <si>
    <t xml:space="preserve"> 95576 </t>
  </si>
  <si>
    <t xml:space="preserve"> 95583 </t>
  </si>
  <si>
    <t xml:space="preserve"> 96522 </t>
  </si>
  <si>
    <t xml:space="preserve"> 96544 </t>
  </si>
  <si>
    <t xml:space="preserve"> 96550 </t>
  </si>
  <si>
    <t xml:space="preserve"> 96557 </t>
  </si>
  <si>
    <t xml:space="preserve"> SEOPR SDOM 89 - 101173 adaptado </t>
  </si>
  <si>
    <t xml:space="preserve"> 92775 </t>
  </si>
  <si>
    <t xml:space="preserve"> 95584 </t>
  </si>
  <si>
    <t xml:space="preserve"> 96527 </t>
  </si>
  <si>
    <t xml:space="preserve"> 96536 </t>
  </si>
  <si>
    <t xml:space="preserve"> 103338 </t>
  </si>
  <si>
    <t xml:space="preserve"> 103669 </t>
  </si>
  <si>
    <t xml:space="preserve"> 103682 </t>
  </si>
  <si>
    <t xml:space="preserve"> SEOPR SDOM 91 - 5928; 100952; 100953 </t>
  </si>
  <si>
    <t xml:space="preserve"> 87630 </t>
  </si>
  <si>
    <t xml:space="preserve"> 87905 </t>
  </si>
  <si>
    <t xml:space="preserve"> 92415 </t>
  </si>
  <si>
    <t xml:space="preserve"> 92417 </t>
  </si>
  <si>
    <t xml:space="preserve"> 92454 </t>
  </si>
  <si>
    <t xml:space="preserve"> 92456 </t>
  </si>
  <si>
    <t xml:space="preserve"> 92508 </t>
  </si>
  <si>
    <t xml:space="preserve"> 92778 </t>
  </si>
  <si>
    <t xml:space="preserve"> 92779 </t>
  </si>
  <si>
    <t xml:space="preserve"> 92784 </t>
  </si>
  <si>
    <t xml:space="preserve"> 92785 </t>
  </si>
  <si>
    <t xml:space="preserve"> 92786 </t>
  </si>
  <si>
    <t xml:space="preserve"> 96523 </t>
  </si>
  <si>
    <t xml:space="preserve"> 96543 </t>
  </si>
  <si>
    <t xml:space="preserve"> 96545 </t>
  </si>
  <si>
    <t xml:space="preserve"> 96556 </t>
  </si>
  <si>
    <t xml:space="preserve"> 96619 </t>
  </si>
  <si>
    <t xml:space="preserve"> SEOPR SDOM 94 - Imperflex - 3210-1288 e Sinapi 88309 </t>
  </si>
  <si>
    <t>VALOR</t>
  </si>
  <si>
    <t>PARTICIPAÇÃO</t>
  </si>
  <si>
    <t>CUMULATIVO</t>
  </si>
  <si>
    <t>Responsável téncnico</t>
  </si>
  <si>
    <t>TABELA</t>
  </si>
  <si>
    <t>Resónsável pela parte elétrica e lógica</t>
  </si>
  <si>
    <t>RELATÓRIO DE FONTES DOS PREÇOS</t>
  </si>
  <si>
    <t>Transporte de materiais/equipamentos/outros (inclusive os da mobilização e desmobilização) - caminhão carroceria madeira 15t (incluso no valor o retorno)</t>
  </si>
  <si>
    <t>tkm</t>
  </si>
  <si>
    <t xml:space="preserve"> 1.8</t>
  </si>
  <si>
    <t xml:space="preserve"> 030110 </t>
  </si>
  <si>
    <t>G10 - Grade metálica com requadro em cantoneira de abas iguais, vedação em malha de ferro chato, incluso pintura com primer</t>
  </si>
  <si>
    <t xml:space="preserve"> 2.9.9</t>
  </si>
  <si>
    <t xml:space="preserve"> 2.9.10</t>
  </si>
  <si>
    <t xml:space="preserve"> SEOPR SDOM 21 99861 adaptado </t>
  </si>
  <si>
    <t>Goiânia 28 de agosto de 2023.</t>
  </si>
  <si>
    <t xml:space="preserve">Goiânia, 28 de agosto de 2023. </t>
  </si>
  <si>
    <t>Goiânia, 28 de agosto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</si>
</sst>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0.0000%"/>
    <numFmt numFmtId="166" formatCode="&quot;R$&quot;#,##0.00"/>
    <numFmt numFmtId="167" formatCode="&quot;R$ &quot;#,##0.00"/>
  </numFmts>
  <fonts count="2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Verdana"/>
      <family val="2"/>
    </font>
    <font>
      <sz val="16"/>
      <color theme="1" tint="0.499984740745262"/>
      <name val="Verdana"/>
      <family val="2"/>
    </font>
    <font>
      <sz val="10"/>
      <name val="Arial"/>
      <family val="2"/>
    </font>
    <font>
      <b/>
      <sz val="10"/>
      <color rgb="FF000000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10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1"/>
    </font>
    <font>
      <b/>
      <sz val="12"/>
      <color rgb="FF000000"/>
      <name val="Verdana"/>
      <family val="2"/>
    </font>
    <font>
      <sz val="14"/>
      <name val="Arial"/>
      <family val="2"/>
    </font>
    <font>
      <sz val="1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5D9F1"/>
        <bgColor indexed="64"/>
      </patternFill>
    </fill>
    <fill>
      <gradientFill degree="270">
        <stop position="0">
          <color theme="0"/>
        </stop>
        <stop position="1">
          <color rgb="FFC5D9F1"/>
        </stop>
      </gradientFill>
    </fill>
    <fill>
      <gradientFill degree="270">
        <stop position="0">
          <color theme="0"/>
        </stop>
        <stop position="1">
          <color rgb="FFFFC000"/>
        </stop>
      </gradient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patternFill patternType="solid">
        <fgColor rgb="FFFFC000"/>
        <bgColor auto="1"/>
      </patternFill>
    </fill>
    <fill>
      <gradientFill degree="270">
        <stop position="0">
          <color theme="0"/>
        </stop>
        <stop position="1">
          <color rgb="FFFFCC99"/>
        </stop>
      </gradientFill>
    </fill>
    <fill>
      <patternFill patternType="solid">
        <fgColor rgb="FF92D050"/>
        <bgColor indexed="64"/>
      </patternFill>
    </fill>
    <fill>
      <gradientFill degree="270">
        <stop position="0">
          <color theme="0"/>
        </stop>
        <stop position="1">
          <color theme="8" tint="0.40000610370189521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5D9F1"/>
        <bgColor indexed="31"/>
      </patternFill>
    </fill>
  </fills>
  <borders count="7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63"/>
      </left>
      <right/>
      <top style="thick">
        <color indexed="63"/>
      </top>
      <bottom/>
      <diagonal/>
    </border>
    <border>
      <left/>
      <right/>
      <top style="thick">
        <color indexed="63"/>
      </top>
      <bottom/>
      <diagonal/>
    </border>
    <border>
      <left/>
      <right style="thick">
        <color indexed="63"/>
      </right>
      <top style="thick">
        <color indexed="63"/>
      </top>
      <bottom/>
      <diagonal/>
    </border>
    <border>
      <left style="thick">
        <color indexed="63"/>
      </left>
      <right/>
      <top/>
      <bottom/>
      <diagonal/>
    </border>
    <border>
      <left/>
      <right style="thick">
        <color indexed="63"/>
      </right>
      <top/>
      <bottom/>
      <diagonal/>
    </border>
    <border>
      <left style="thick">
        <color indexed="63"/>
      </left>
      <right/>
      <top/>
      <bottom style="thick">
        <color indexed="63"/>
      </bottom>
      <diagonal/>
    </border>
    <border>
      <left/>
      <right/>
      <top/>
      <bottom style="thick">
        <color indexed="63"/>
      </bottom>
      <diagonal/>
    </border>
    <border>
      <left/>
      <right style="thick">
        <color indexed="63"/>
      </right>
      <top/>
      <bottom style="thick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auto="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325">
    <xf numFmtId="0" fontId="0" fillId="0" borderId="0" xfId="0"/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wrapText="1"/>
    </xf>
    <xf numFmtId="4" fontId="5" fillId="0" borderId="1" xfId="1" applyNumberFormat="1" applyFont="1" applyBorder="1" applyAlignment="1">
      <alignment horizontal="right" wrapText="1"/>
    </xf>
    <xf numFmtId="0" fontId="5" fillId="0" borderId="0" xfId="1" applyFont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wrapText="1"/>
    </xf>
    <xf numFmtId="4" fontId="5" fillId="0" borderId="0" xfId="1" applyNumberFormat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0" xfId="1" applyFont="1" applyAlignment="1">
      <alignment horizontal="center" vertical="top" wrapText="1"/>
    </xf>
    <xf numFmtId="4" fontId="5" fillId="0" borderId="2" xfId="1" applyNumberFormat="1" applyFont="1" applyBorder="1" applyAlignment="1">
      <alignment horizontal="left"/>
    </xf>
    <xf numFmtId="4" fontId="7" fillId="0" borderId="3" xfId="2" applyNumberFormat="1" applyBorder="1" applyAlignment="1">
      <alignment vertical="top"/>
    </xf>
    <xf numFmtId="4" fontId="5" fillId="0" borderId="3" xfId="1" applyNumberFormat="1" applyFont="1" applyBorder="1" applyAlignment="1">
      <alignment horizontal="right" wrapText="1"/>
    </xf>
    <xf numFmtId="4" fontId="5" fillId="0" borderId="4" xfId="1" applyNumberFormat="1" applyFont="1" applyBorder="1" applyAlignment="1">
      <alignment horizontal="right" wrapText="1"/>
    </xf>
    <xf numFmtId="10" fontId="5" fillId="0" borderId="4" xfId="1" applyNumberFormat="1" applyFont="1" applyBorder="1" applyAlignment="1">
      <alignment horizontal="right" wrapText="1"/>
    </xf>
    <xf numFmtId="0" fontId="9" fillId="0" borderId="0" xfId="2" applyFont="1"/>
    <xf numFmtId="0" fontId="7" fillId="0" borderId="3" xfId="2" applyBorder="1" applyAlignment="1">
      <alignment vertical="top"/>
    </xf>
    <xf numFmtId="164" fontId="5" fillId="0" borderId="4" xfId="1" applyNumberFormat="1" applyFont="1" applyBorder="1" applyAlignment="1">
      <alignment horizontal="right" wrapText="1"/>
    </xf>
    <xf numFmtId="0" fontId="7" fillId="0" borderId="3" xfId="2" applyBorder="1" applyAlignment="1">
      <alignment horizontal="left" vertical="top"/>
    </xf>
    <xf numFmtId="4" fontId="5" fillId="0" borderId="3" xfId="1" applyNumberFormat="1" applyFont="1" applyBorder="1" applyAlignment="1">
      <alignment horizontal="left"/>
    </xf>
    <xf numFmtId="0" fontId="10" fillId="0" borderId="3" xfId="2" applyFont="1" applyBorder="1"/>
    <xf numFmtId="0" fontId="11" fillId="0" borderId="0" xfId="3" applyFont="1" applyAlignment="1">
      <alignment horizontal="left"/>
    </xf>
    <xf numFmtId="4" fontId="5" fillId="0" borderId="0" xfId="1" applyNumberFormat="1" applyFont="1"/>
    <xf numFmtId="0" fontId="12" fillId="2" borderId="0" xfId="2" applyFont="1" applyFill="1" applyAlignment="1">
      <alignment horizontal="left" wrapText="1"/>
    </xf>
    <xf numFmtId="4" fontId="5" fillId="0" borderId="0" xfId="1" applyNumberFormat="1" applyFont="1" applyAlignment="1">
      <alignment horizontal="right"/>
    </xf>
    <xf numFmtId="0" fontId="7" fillId="0" borderId="0" xfId="4" applyAlignment="1">
      <alignment vertical="center"/>
    </xf>
    <xf numFmtId="4" fontId="5" fillId="0" borderId="0" xfId="1" applyNumberFormat="1" applyFont="1" applyAlignment="1">
      <alignment horizontal="center"/>
    </xf>
    <xf numFmtId="0" fontId="5" fillId="5" borderId="0" xfId="1" applyFont="1" applyFill="1"/>
    <xf numFmtId="0" fontId="7" fillId="3" borderId="11" xfId="2" applyFill="1" applyBorder="1"/>
    <xf numFmtId="0" fontId="7" fillId="3" borderId="12" xfId="2" applyFill="1" applyBorder="1"/>
    <xf numFmtId="0" fontId="7" fillId="3" borderId="13" xfId="2" applyFill="1" applyBorder="1"/>
    <xf numFmtId="0" fontId="7" fillId="0" borderId="0" xfId="2"/>
    <xf numFmtId="0" fontId="15" fillId="3" borderId="14" xfId="5" applyFont="1" applyFill="1" applyBorder="1" applyAlignment="1">
      <alignment horizontal="center" vertical="center"/>
    </xf>
    <xf numFmtId="0" fontId="15" fillId="3" borderId="15" xfId="5" applyFont="1" applyFill="1" applyBorder="1" applyAlignment="1">
      <alignment horizontal="center" vertical="center"/>
    </xf>
    <xf numFmtId="0" fontId="7" fillId="0" borderId="0" xfId="5"/>
    <xf numFmtId="0" fontId="15" fillId="4" borderId="14" xfId="5" applyFont="1" applyFill="1" applyBorder="1" applyAlignment="1">
      <alignment horizontal="center" vertical="center"/>
    </xf>
    <xf numFmtId="0" fontId="15" fillId="4" borderId="15" xfId="5" applyFont="1" applyFill="1" applyBorder="1" applyAlignment="1">
      <alignment horizontal="center" vertical="center"/>
    </xf>
    <xf numFmtId="0" fontId="7" fillId="0" borderId="17" xfId="5" applyBorder="1" applyAlignment="1">
      <alignment horizontal="left" vertical="center"/>
    </xf>
    <xf numFmtId="0" fontId="10" fillId="0" borderId="17" xfId="5" applyFont="1" applyBorder="1" applyAlignment="1">
      <alignment horizontal="left" vertical="center"/>
    </xf>
    <xf numFmtId="10" fontId="7" fillId="0" borderId="17" xfId="5" applyNumberFormat="1" applyBorder="1" applyAlignment="1">
      <alignment vertical="center"/>
    </xf>
    <xf numFmtId="0" fontId="7" fillId="0" borderId="17" xfId="5" applyBorder="1" applyAlignment="1">
      <alignment vertical="center"/>
    </xf>
    <xf numFmtId="165" fontId="7" fillId="0" borderId="17" xfId="5" applyNumberFormat="1" applyBorder="1" applyAlignment="1">
      <alignment vertical="center"/>
    </xf>
    <xf numFmtId="165" fontId="10" fillId="0" borderId="17" xfId="5" applyNumberFormat="1" applyFont="1" applyBorder="1" applyAlignment="1">
      <alignment vertical="center"/>
    </xf>
    <xf numFmtId="0" fontId="7" fillId="0" borderId="18" xfId="5" applyBorder="1"/>
    <xf numFmtId="0" fontId="7" fillId="0" borderId="19" xfId="5" applyBorder="1"/>
    <xf numFmtId="0" fontId="7" fillId="0" borderId="20" xfId="5" applyBorder="1"/>
    <xf numFmtId="0" fontId="10" fillId="0" borderId="21" xfId="5" applyFont="1" applyBorder="1"/>
    <xf numFmtId="0" fontId="7" fillId="0" borderId="22" xfId="5" applyBorder="1"/>
    <xf numFmtId="0" fontId="7" fillId="0" borderId="21" xfId="5" applyBorder="1"/>
    <xf numFmtId="4" fontId="7" fillId="0" borderId="22" xfId="2" applyNumberFormat="1" applyBorder="1"/>
    <xf numFmtId="0" fontId="7" fillId="0" borderId="17" xfId="5" applyBorder="1" applyAlignment="1">
      <alignment horizontal="left" vertical="center" wrapText="1"/>
    </xf>
    <xf numFmtId="165" fontId="7" fillId="0" borderId="22" xfId="5" applyNumberFormat="1" applyBorder="1"/>
    <xf numFmtId="0" fontId="10" fillId="6" borderId="21" xfId="5" applyFont="1" applyFill="1" applyBorder="1"/>
    <xf numFmtId="0" fontId="10" fillId="6" borderId="0" xfId="5" applyFont="1" applyFill="1"/>
    <xf numFmtId="165" fontId="10" fillId="6" borderId="22" xfId="5" applyNumberFormat="1" applyFont="1" applyFill="1" applyBorder="1"/>
    <xf numFmtId="0" fontId="7" fillId="0" borderId="23" xfId="5" applyBorder="1"/>
    <xf numFmtId="0" fontId="7" fillId="0" borderId="24" xfId="5" applyBorder="1"/>
    <xf numFmtId="0" fontId="7" fillId="0" borderId="25" xfId="5" applyBorder="1"/>
    <xf numFmtId="10" fontId="7" fillId="0" borderId="0" xfId="5" applyNumberFormat="1"/>
    <xf numFmtId="10" fontId="16" fillId="7" borderId="16" xfId="5" applyNumberFormat="1" applyFont="1" applyFill="1" applyBorder="1" applyAlignment="1">
      <alignment vertical="center"/>
    </xf>
    <xf numFmtId="0" fontId="7" fillId="0" borderId="0" xfId="5" applyAlignment="1">
      <alignment horizontal="right"/>
    </xf>
    <xf numFmtId="0" fontId="7" fillId="0" borderId="0" xfId="2" applyAlignment="1">
      <alignment horizontal="center"/>
    </xf>
    <xf numFmtId="0" fontId="17" fillId="0" borderId="0" xfId="2" applyFont="1"/>
    <xf numFmtId="4" fontId="17" fillId="0" borderId="0" xfId="2" applyNumberFormat="1" applyFont="1"/>
    <xf numFmtId="4" fontId="7" fillId="0" borderId="0" xfId="2" applyNumberFormat="1"/>
    <xf numFmtId="4" fontId="5" fillId="0" borderId="10" xfId="1" applyNumberFormat="1" applyFont="1" applyBorder="1"/>
    <xf numFmtId="4" fontId="8" fillId="0" borderId="10" xfId="1" applyNumberFormat="1" applyFont="1" applyBorder="1"/>
    <xf numFmtId="4" fontId="8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 readingOrder="1"/>
    </xf>
    <xf numFmtId="0" fontId="14" fillId="0" borderId="0" xfId="0" applyFont="1" applyAlignment="1">
      <alignment horizontal="center" vertical="center" readingOrder="1"/>
    </xf>
    <xf numFmtId="4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4" fontId="5" fillId="0" borderId="1" xfId="1" applyNumberFormat="1" applyFont="1" applyBorder="1" applyAlignment="1">
      <alignment horizontal="center" wrapText="1"/>
    </xf>
    <xf numFmtId="10" fontId="5" fillId="0" borderId="0" xfId="1" applyNumberFormat="1" applyFont="1" applyAlignment="1">
      <alignment horizontal="center" wrapText="1"/>
    </xf>
    <xf numFmtId="4" fontId="5" fillId="0" borderId="0" xfId="1" applyNumberFormat="1" applyFont="1" applyAlignment="1">
      <alignment horizontal="center" wrapText="1"/>
    </xf>
    <xf numFmtId="0" fontId="7" fillId="0" borderId="0" xfId="4" applyAlignment="1">
      <alignment horizontal="center" vertical="center"/>
    </xf>
    <xf numFmtId="4" fontId="5" fillId="0" borderId="0" xfId="1" applyNumberFormat="1" applyFont="1" applyAlignment="1">
      <alignment horizontal="right" vertical="top" wrapText="1"/>
    </xf>
    <xf numFmtId="0" fontId="4" fillId="0" borderId="8" xfId="0" applyFont="1" applyBorder="1" applyAlignment="1">
      <alignment horizontal="right" vertical="top" wrapText="1"/>
    </xf>
    <xf numFmtId="4" fontId="4" fillId="0" borderId="6" xfId="0" applyNumberFormat="1" applyFont="1" applyBorder="1" applyAlignment="1">
      <alignment horizontal="right" vertical="top" wrapText="1"/>
    </xf>
    <xf numFmtId="4" fontId="4" fillId="0" borderId="9" xfId="0" applyNumberFormat="1" applyFont="1" applyBorder="1" applyAlignment="1">
      <alignment horizontal="right" vertical="top" wrapText="1"/>
    </xf>
    <xf numFmtId="4" fontId="8" fillId="8" borderId="36" xfId="1" applyNumberFormat="1" applyFont="1" applyFill="1" applyBorder="1"/>
    <xf numFmtId="4" fontId="5" fillId="8" borderId="37" xfId="1" applyNumberFormat="1" applyFont="1" applyFill="1" applyBorder="1"/>
    <xf numFmtId="4" fontId="5" fillId="8" borderId="38" xfId="1" applyNumberFormat="1" applyFont="1" applyFill="1" applyBorder="1"/>
    <xf numFmtId="4" fontId="8" fillId="8" borderId="41" xfId="1" applyNumberFormat="1" applyFont="1" applyFill="1" applyBorder="1"/>
    <xf numFmtId="4" fontId="8" fillId="8" borderId="38" xfId="1" applyNumberFormat="1" applyFont="1" applyFill="1" applyBorder="1"/>
    <xf numFmtId="4" fontId="8" fillId="8" borderId="37" xfId="1" applyNumberFormat="1" applyFont="1" applyFill="1" applyBorder="1"/>
    <xf numFmtId="0" fontId="5" fillId="9" borderId="0" xfId="1" applyFont="1" applyFill="1"/>
    <xf numFmtId="0" fontId="8" fillId="9" borderId="33" xfId="1" applyFont="1" applyFill="1" applyBorder="1" applyAlignment="1">
      <alignment horizontal="centerContinuous" wrapText="1"/>
    </xf>
    <xf numFmtId="0" fontId="5" fillId="9" borderId="34" xfId="1" applyFont="1" applyFill="1" applyBorder="1" applyAlignment="1">
      <alignment horizontal="centerContinuous"/>
    </xf>
    <xf numFmtId="0" fontId="8" fillId="9" borderId="35" xfId="1" applyFont="1" applyFill="1" applyBorder="1" applyAlignment="1">
      <alignment horizontal="centerContinuous" wrapText="1"/>
    </xf>
    <xf numFmtId="4" fontId="8" fillId="9" borderId="39" xfId="1" applyNumberFormat="1" applyFont="1" applyFill="1" applyBorder="1" applyAlignment="1">
      <alignment horizontal="centerContinuous" wrapText="1"/>
    </xf>
    <xf numFmtId="4" fontId="8" fillId="5" borderId="6" xfId="1" applyNumberFormat="1" applyFont="1" applyFill="1" applyBorder="1" applyAlignment="1">
      <alignment horizontal="right" vertical="top" wrapText="1"/>
    </xf>
    <xf numFmtId="4" fontId="8" fillId="5" borderId="9" xfId="1" applyNumberFormat="1" applyFont="1" applyFill="1" applyBorder="1" applyAlignment="1">
      <alignment horizontal="center" vertical="top" wrapText="1"/>
    </xf>
    <xf numFmtId="4" fontId="8" fillId="5" borderId="7" xfId="1" applyNumberFormat="1" applyFont="1" applyFill="1" applyBorder="1" applyAlignment="1">
      <alignment horizontal="center" vertical="top" wrapText="1"/>
    </xf>
    <xf numFmtId="10" fontId="8" fillId="5" borderId="40" xfId="1" applyNumberFormat="1" applyFont="1" applyFill="1" applyBorder="1" applyAlignment="1">
      <alignment horizontal="center" vertical="top" wrapText="1"/>
    </xf>
    <xf numFmtId="4" fontId="8" fillId="5" borderId="6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Alignment="1">
      <alignment horizontal="right" vertical="top" wrapText="1"/>
    </xf>
    <xf numFmtId="0" fontId="8" fillId="0" borderId="32" xfId="1" applyFont="1" applyBorder="1" applyAlignment="1">
      <alignment horizontal="centerContinuous" wrapText="1"/>
    </xf>
    <xf numFmtId="4" fontId="8" fillId="0" borderId="0" xfId="1" applyNumberFormat="1" applyFont="1" applyAlignment="1">
      <alignment horizontal="center" vertical="top" wrapText="1"/>
    </xf>
    <xf numFmtId="4" fontId="8" fillId="0" borderId="5" xfId="1" applyNumberFormat="1" applyFont="1" applyBorder="1" applyAlignment="1">
      <alignment horizontal="righ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" fontId="5" fillId="10" borderId="7" xfId="1" applyNumberFormat="1" applyFont="1" applyFill="1" applyBorder="1" applyAlignment="1">
      <alignment horizontal="center" vertical="top" wrapText="1"/>
    </xf>
    <xf numFmtId="4" fontId="5" fillId="10" borderId="0" xfId="1" applyNumberFormat="1" applyFont="1" applyFill="1" applyAlignment="1">
      <alignment horizontal="right" vertical="top" wrapText="1"/>
    </xf>
    <xf numFmtId="4" fontId="4" fillId="10" borderId="6" xfId="0" applyNumberFormat="1" applyFont="1" applyFill="1" applyBorder="1" applyAlignment="1">
      <alignment horizontal="right" vertical="top" wrapText="1"/>
    </xf>
    <xf numFmtId="4" fontId="4" fillId="10" borderId="9" xfId="0" applyNumberFormat="1" applyFont="1" applyFill="1" applyBorder="1" applyAlignment="1">
      <alignment horizontal="right" vertical="top" wrapText="1"/>
    </xf>
    <xf numFmtId="4" fontId="5" fillId="10" borderId="0" xfId="1" applyNumberFormat="1" applyFont="1" applyFill="1" applyAlignment="1">
      <alignment horizontal="center" vertical="top" wrapText="1"/>
    </xf>
    <xf numFmtId="4" fontId="5" fillId="10" borderId="40" xfId="1" applyNumberFormat="1" applyFont="1" applyFill="1" applyBorder="1" applyAlignment="1">
      <alignment horizontal="center" vertical="top" wrapText="1"/>
    </xf>
    <xf numFmtId="4" fontId="5" fillId="10" borderId="6" xfId="1" applyNumberFormat="1" applyFont="1" applyFill="1" applyBorder="1" applyAlignment="1">
      <alignment horizontal="center" vertical="top" wrapText="1"/>
    </xf>
    <xf numFmtId="0" fontId="5" fillId="10" borderId="0" xfId="1" applyFont="1" applyFill="1"/>
    <xf numFmtId="4" fontId="5" fillId="11" borderId="7" xfId="1" applyNumberFormat="1" applyFont="1" applyFill="1" applyBorder="1" applyAlignment="1">
      <alignment horizontal="center" vertical="top" wrapText="1"/>
    </xf>
    <xf numFmtId="4" fontId="5" fillId="11" borderId="0" xfId="1" applyNumberFormat="1" applyFont="1" applyFill="1" applyAlignment="1">
      <alignment horizontal="right" vertical="top" wrapText="1"/>
    </xf>
    <xf numFmtId="0" fontId="3" fillId="11" borderId="6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top" wrapText="1"/>
    </xf>
    <xf numFmtId="4" fontId="5" fillId="11" borderId="0" xfId="1" applyNumberFormat="1" applyFont="1" applyFill="1" applyAlignment="1">
      <alignment horizontal="center" vertical="top" wrapText="1"/>
    </xf>
    <xf numFmtId="4" fontId="5" fillId="11" borderId="40" xfId="1" applyNumberFormat="1" applyFont="1" applyFill="1" applyBorder="1" applyAlignment="1">
      <alignment horizontal="center" vertical="top" wrapText="1"/>
    </xf>
    <xf numFmtId="4" fontId="5" fillId="11" borderId="6" xfId="1" applyNumberFormat="1" applyFont="1" applyFill="1" applyBorder="1" applyAlignment="1">
      <alignment horizontal="center" vertical="top" wrapText="1"/>
    </xf>
    <xf numFmtId="0" fontId="5" fillId="11" borderId="0" xfId="1" applyFont="1" applyFill="1"/>
    <xf numFmtId="0" fontId="4" fillId="0" borderId="9" xfId="0" applyFont="1" applyBorder="1" applyAlignment="1">
      <alignment horizontal="center" vertical="top" wrapText="1"/>
    </xf>
    <xf numFmtId="0" fontId="3" fillId="10" borderId="6" xfId="0" applyFont="1" applyFill="1" applyBorder="1" applyAlignment="1">
      <alignment horizontal="left" vertical="top" wrapText="1"/>
    </xf>
    <xf numFmtId="0" fontId="3" fillId="10" borderId="9" xfId="0" applyFont="1" applyFill="1" applyBorder="1" applyAlignment="1">
      <alignment horizontal="left" vertical="top" wrapText="1"/>
    </xf>
    <xf numFmtId="0" fontId="5" fillId="8" borderId="42" xfId="1" applyFont="1" applyFill="1" applyBorder="1"/>
    <xf numFmtId="0" fontId="5" fillId="8" borderId="43" xfId="1" applyFont="1" applyFill="1" applyBorder="1"/>
    <xf numFmtId="4" fontId="5" fillId="8" borderId="44" xfId="1" applyNumberFormat="1" applyFont="1" applyFill="1" applyBorder="1" applyAlignment="1">
      <alignment horizontal="center"/>
    </xf>
    <xf numFmtId="0" fontId="8" fillId="9" borderId="45" xfId="1" applyFont="1" applyFill="1" applyBorder="1" applyAlignment="1">
      <alignment horizontal="center" vertical="top" wrapText="1"/>
    </xf>
    <xf numFmtId="0" fontId="5" fillId="5" borderId="46" xfId="1" applyFont="1" applyFill="1" applyBorder="1" applyAlignment="1">
      <alignment horizontal="left" vertical="top" wrapText="1"/>
    </xf>
    <xf numFmtId="0" fontId="5" fillId="5" borderId="46" xfId="1" applyFont="1" applyFill="1" applyBorder="1" applyAlignment="1">
      <alignment horizontal="center" vertical="top" wrapText="1"/>
    </xf>
    <xf numFmtId="4" fontId="8" fillId="9" borderId="47" xfId="1" applyNumberFormat="1" applyFont="1" applyFill="1" applyBorder="1" applyAlignment="1">
      <alignment horizontal="center" vertical="top" wrapText="1"/>
    </xf>
    <xf numFmtId="4" fontId="5" fillId="5" borderId="48" xfId="1" applyNumberFormat="1" applyFont="1" applyFill="1" applyBorder="1" applyAlignment="1">
      <alignment horizontal="center" vertical="top" wrapText="1"/>
    </xf>
    <xf numFmtId="0" fontId="3" fillId="11" borderId="8" xfId="0" applyFont="1" applyFill="1" applyBorder="1" applyAlignment="1">
      <alignment horizontal="right" vertical="top" wrapText="1"/>
    </xf>
    <xf numFmtId="0" fontId="3" fillId="10" borderId="8" xfId="0" applyFont="1" applyFill="1" applyBorder="1" applyAlignment="1">
      <alignment horizontal="right" vertical="top" wrapText="1"/>
    </xf>
    <xf numFmtId="0" fontId="3" fillId="12" borderId="6" xfId="0" applyFont="1" applyFill="1" applyBorder="1" applyAlignment="1">
      <alignment horizontal="left" vertical="top" wrapText="1"/>
    </xf>
    <xf numFmtId="0" fontId="3" fillId="12" borderId="9" xfId="0" applyFont="1" applyFill="1" applyBorder="1" applyAlignment="1">
      <alignment horizontal="left" vertical="top" wrapText="1"/>
    </xf>
    <xf numFmtId="0" fontId="3" fillId="12" borderId="8" xfId="0" applyFont="1" applyFill="1" applyBorder="1" applyAlignment="1">
      <alignment horizontal="right" vertical="top" wrapText="1"/>
    </xf>
    <xf numFmtId="4" fontId="5" fillId="12" borderId="7" xfId="1" applyNumberFormat="1" applyFont="1" applyFill="1" applyBorder="1" applyAlignment="1">
      <alignment horizontal="center" vertical="top" wrapText="1"/>
    </xf>
    <xf numFmtId="4" fontId="5" fillId="12" borderId="0" xfId="1" applyNumberFormat="1" applyFont="1" applyFill="1" applyAlignment="1">
      <alignment horizontal="right" vertical="top" wrapText="1"/>
    </xf>
    <xf numFmtId="4" fontId="4" fillId="12" borderId="6" xfId="0" applyNumberFormat="1" applyFont="1" applyFill="1" applyBorder="1" applyAlignment="1">
      <alignment horizontal="right" vertical="top" wrapText="1"/>
    </xf>
    <xf numFmtId="4" fontId="4" fillId="12" borderId="9" xfId="0" applyNumberFormat="1" applyFont="1" applyFill="1" applyBorder="1" applyAlignment="1">
      <alignment horizontal="right" vertical="top" wrapText="1"/>
    </xf>
    <xf numFmtId="4" fontId="5" fillId="12" borderId="0" xfId="1" applyNumberFormat="1" applyFont="1" applyFill="1" applyAlignment="1">
      <alignment horizontal="center" vertical="top" wrapText="1"/>
    </xf>
    <xf numFmtId="4" fontId="5" fillId="12" borderId="40" xfId="1" applyNumberFormat="1" applyFont="1" applyFill="1" applyBorder="1" applyAlignment="1">
      <alignment horizontal="center" vertical="top" wrapText="1"/>
    </xf>
    <xf numFmtId="4" fontId="5" fillId="12" borderId="6" xfId="1" applyNumberFormat="1" applyFont="1" applyFill="1" applyBorder="1" applyAlignment="1">
      <alignment horizontal="center" vertical="top" wrapText="1"/>
    </xf>
    <xf numFmtId="0" fontId="5" fillId="12" borderId="0" xfId="1" applyFont="1" applyFill="1"/>
    <xf numFmtId="0" fontId="16" fillId="3" borderId="0" xfId="5" applyFont="1" applyFill="1" applyAlignment="1">
      <alignment horizontal="center" vertical="center"/>
    </xf>
    <xf numFmtId="0" fontId="16" fillId="4" borderId="0" xfId="5" applyFont="1" applyFill="1" applyAlignment="1">
      <alignment horizontal="center" vertical="center"/>
    </xf>
    <xf numFmtId="4" fontId="3" fillId="11" borderId="6" xfId="0" applyNumberFormat="1" applyFont="1" applyFill="1" applyBorder="1" applyAlignment="1">
      <alignment horizontal="left" vertical="top" wrapText="1"/>
    </xf>
    <xf numFmtId="4" fontId="3" fillId="10" borderId="6" xfId="0" applyNumberFormat="1" applyFont="1" applyFill="1" applyBorder="1" applyAlignment="1">
      <alignment horizontal="left" vertical="top" wrapText="1"/>
    </xf>
    <xf numFmtId="4" fontId="3" fillId="12" borderId="6" xfId="0" applyNumberFormat="1" applyFont="1" applyFill="1" applyBorder="1" applyAlignment="1">
      <alignment horizontal="left" vertical="top" wrapText="1"/>
    </xf>
    <xf numFmtId="0" fontId="8" fillId="8" borderId="43" xfId="1" applyFont="1" applyFill="1" applyBorder="1"/>
    <xf numFmtId="0" fontId="5" fillId="0" borderId="1" xfId="6" applyFont="1" applyBorder="1" applyAlignment="1">
      <alignment horizontal="left" wrapText="1"/>
    </xf>
    <xf numFmtId="0" fontId="5" fillId="0" borderId="1" xfId="6" applyFont="1" applyBorder="1" applyAlignment="1">
      <alignment horizontal="left" vertical="top" wrapText="1"/>
    </xf>
    <xf numFmtId="0" fontId="5" fillId="0" borderId="1" xfId="6" applyFont="1" applyBorder="1" applyAlignment="1">
      <alignment horizontal="center" wrapText="1"/>
    </xf>
    <xf numFmtId="4" fontId="5" fillId="0" borderId="1" xfId="6" applyNumberFormat="1" applyFont="1" applyBorder="1" applyAlignment="1">
      <alignment horizontal="right" wrapText="1"/>
    </xf>
    <xf numFmtId="10" fontId="5" fillId="0" borderId="1" xfId="6" applyNumberFormat="1" applyFont="1" applyBorder="1" applyAlignment="1">
      <alignment horizontal="right" vertical="top" wrapText="1"/>
    </xf>
    <xf numFmtId="4" fontId="5" fillId="0" borderId="49" xfId="6" applyNumberFormat="1" applyFont="1" applyBorder="1" applyAlignment="1">
      <alignment horizontal="right" vertical="top" wrapText="1"/>
    </xf>
    <xf numFmtId="4" fontId="7" fillId="0" borderId="0" xfId="2" applyNumberFormat="1" applyAlignment="1">
      <alignment horizontal="right" vertical="top"/>
    </xf>
    <xf numFmtId="49" fontId="7" fillId="0" borderId="0" xfId="2" applyNumberFormat="1" applyAlignment="1">
      <alignment horizontal="right" vertical="top"/>
    </xf>
    <xf numFmtId="0" fontId="5" fillId="0" borderId="0" xfId="6" applyFont="1" applyAlignment="1">
      <alignment horizontal="right" vertical="top"/>
    </xf>
    <xf numFmtId="0" fontId="5" fillId="0" borderId="0" xfId="6" applyFont="1"/>
    <xf numFmtId="4" fontId="5" fillId="0" borderId="1" xfId="6" applyNumberFormat="1" applyFont="1" applyBorder="1" applyAlignment="1">
      <alignment horizontal="center" wrapText="1"/>
    </xf>
    <xf numFmtId="0" fontId="5" fillId="0" borderId="0" xfId="6" applyFont="1" applyAlignment="1">
      <alignment horizontal="left" wrapText="1"/>
    </xf>
    <xf numFmtId="0" fontId="5" fillId="0" borderId="0" xfId="6" applyFont="1" applyAlignment="1">
      <alignment horizontal="left" vertical="top" wrapText="1"/>
    </xf>
    <xf numFmtId="0" fontId="5" fillId="0" borderId="0" xfId="6" applyFont="1" applyAlignment="1">
      <alignment horizontal="center" wrapText="1"/>
    </xf>
    <xf numFmtId="4" fontId="5" fillId="0" borderId="0" xfId="6" applyNumberFormat="1" applyFont="1" applyAlignment="1">
      <alignment horizontal="right" wrapText="1"/>
    </xf>
    <xf numFmtId="4" fontId="5" fillId="0" borderId="0" xfId="6" applyNumberFormat="1" applyFont="1" applyAlignment="1">
      <alignment horizontal="center" wrapText="1"/>
    </xf>
    <xf numFmtId="4" fontId="5" fillId="0" borderId="0" xfId="6" applyNumberFormat="1" applyFont="1" applyAlignment="1">
      <alignment horizontal="centerContinuous" wrapText="1"/>
    </xf>
    <xf numFmtId="0" fontId="8" fillId="0" borderId="0" xfId="6" applyFont="1" applyAlignment="1">
      <alignment horizontal="fill" vertical="top" wrapText="1"/>
    </xf>
    <xf numFmtId="0" fontId="5" fillId="0" borderId="0" xfId="6" applyFont="1" applyAlignment="1">
      <alignment horizontal="centerContinuous" wrapText="1"/>
    </xf>
    <xf numFmtId="4" fontId="5" fillId="0" borderId="0" xfId="6" applyNumberFormat="1" applyFont="1"/>
    <xf numFmtId="4" fontId="7" fillId="0" borderId="0" xfId="2" applyNumberFormat="1" applyAlignment="1">
      <alignment vertical="top"/>
    </xf>
    <xf numFmtId="49" fontId="7" fillId="0" borderId="0" xfId="2" applyNumberFormat="1" applyAlignment="1">
      <alignment horizontal="right"/>
    </xf>
    <xf numFmtId="0" fontId="20" fillId="0" borderId="0" xfId="3" applyFont="1" applyAlignment="1">
      <alignment horizontal="left"/>
    </xf>
    <xf numFmtId="0" fontId="5" fillId="0" borderId="0" xfId="6" applyFont="1" applyAlignment="1">
      <alignment horizontal="centerContinuous"/>
    </xf>
    <xf numFmtId="0" fontId="10" fillId="0" borderId="0" xfId="2" applyFont="1"/>
    <xf numFmtId="166" fontId="10" fillId="0" borderId="0" xfId="2" applyNumberFormat="1" applyFont="1"/>
    <xf numFmtId="0" fontId="21" fillId="0" borderId="0" xfId="4" applyFont="1" applyAlignment="1">
      <alignment horizontal="left" vertical="center"/>
    </xf>
    <xf numFmtId="10" fontId="7" fillId="0" borderId="0" xfId="4" applyNumberFormat="1" applyAlignment="1">
      <alignment horizontal="right" vertical="top"/>
    </xf>
    <xf numFmtId="4" fontId="7" fillId="0" borderId="0" xfId="4" applyNumberFormat="1" applyAlignment="1">
      <alignment horizontal="right" vertical="top"/>
    </xf>
    <xf numFmtId="0" fontId="7" fillId="0" borderId="0" xfId="4" applyAlignment="1">
      <alignment horizontal="right" vertical="top"/>
    </xf>
    <xf numFmtId="2" fontId="10" fillId="3" borderId="50" xfId="3" applyNumberFormat="1" applyFont="1" applyFill="1" applyBorder="1" applyAlignment="1">
      <alignment horizontal="left" vertical="center"/>
    </xf>
    <xf numFmtId="0" fontId="10" fillId="3" borderId="51" xfId="3" applyFont="1" applyFill="1" applyBorder="1" applyAlignment="1">
      <alignment horizontal="center" vertical="center" wrapText="1"/>
    </xf>
    <xf numFmtId="0" fontId="10" fillId="3" borderId="52" xfId="3" applyFont="1" applyFill="1" applyBorder="1" applyAlignment="1">
      <alignment horizontal="center" vertical="center"/>
    </xf>
    <xf numFmtId="0" fontId="10" fillId="0" borderId="28" xfId="3" applyFont="1" applyBorder="1" applyAlignment="1">
      <alignment horizontal="center" vertical="center"/>
    </xf>
    <xf numFmtId="2" fontId="10" fillId="3" borderId="53" xfId="3" applyNumberFormat="1" applyFont="1" applyFill="1" applyBorder="1" applyAlignment="1">
      <alignment horizontal="left" vertical="center"/>
    </xf>
    <xf numFmtId="0" fontId="10" fillId="3" borderId="54" xfId="3" applyFont="1" applyFill="1" applyBorder="1" applyAlignment="1">
      <alignment horizontal="center" vertical="center" wrapText="1"/>
    </xf>
    <xf numFmtId="0" fontId="10" fillId="3" borderId="55" xfId="3" applyFont="1" applyFill="1" applyBorder="1" applyAlignment="1">
      <alignment horizontal="center" vertical="center"/>
    </xf>
    <xf numFmtId="0" fontId="10" fillId="0" borderId="30" xfId="3" applyFont="1" applyBorder="1" applyAlignment="1">
      <alignment horizontal="center" vertical="center"/>
    </xf>
    <xf numFmtId="10" fontId="10" fillId="3" borderId="31" xfId="3" applyNumberFormat="1" applyFont="1" applyFill="1" applyBorder="1" applyAlignment="1">
      <alignment horizontal="right" vertical="top"/>
    </xf>
    <xf numFmtId="4" fontId="10" fillId="3" borderId="29" xfId="3" applyNumberFormat="1" applyFont="1" applyFill="1" applyBorder="1" applyAlignment="1">
      <alignment horizontal="right" vertical="top"/>
    </xf>
    <xf numFmtId="0" fontId="10" fillId="0" borderId="30" xfId="3" applyFont="1" applyBorder="1" applyAlignment="1">
      <alignment horizontal="right" vertical="center"/>
    </xf>
    <xf numFmtId="0" fontId="13" fillId="0" borderId="56" xfId="6" applyFont="1" applyBorder="1" applyAlignment="1">
      <alignment horizontal="left" vertical="top" wrapText="1"/>
    </xf>
    <xf numFmtId="0" fontId="13" fillId="0" borderId="57" xfId="6" applyFont="1" applyBorder="1" applyAlignment="1">
      <alignment horizontal="left" vertical="top" wrapText="1"/>
    </xf>
    <xf numFmtId="4" fontId="13" fillId="0" borderId="58" xfId="6" applyNumberFormat="1" applyFont="1" applyBorder="1" applyAlignment="1">
      <alignment horizontal="right" vertical="top" wrapText="1"/>
    </xf>
    <xf numFmtId="0" fontId="13" fillId="0" borderId="59" xfId="6" applyFont="1" applyBorder="1" applyAlignment="1">
      <alignment horizontal="left" vertical="top" wrapText="1"/>
    </xf>
    <xf numFmtId="10" fontId="13" fillId="0" borderId="60" xfId="6" applyNumberFormat="1" applyFont="1" applyBorder="1" applyAlignment="1">
      <alignment horizontal="right" vertical="top" wrapText="1"/>
    </xf>
    <xf numFmtId="0" fontId="13" fillId="0" borderId="59" xfId="6" applyFont="1" applyBorder="1" applyAlignment="1">
      <alignment horizontal="right" vertical="top" wrapText="1"/>
    </xf>
    <xf numFmtId="0" fontId="13" fillId="0" borderId="0" xfId="6" applyFont="1" applyAlignment="1">
      <alignment horizontal="right" vertical="top"/>
    </xf>
    <xf numFmtId="10" fontId="13" fillId="0" borderId="56" xfId="6" applyNumberFormat="1" applyFont="1" applyBorder="1" applyAlignment="1">
      <alignment horizontal="right" vertical="top" wrapText="1"/>
    </xf>
    <xf numFmtId="0" fontId="13" fillId="0" borderId="58" xfId="6" applyFont="1" applyBorder="1" applyAlignment="1">
      <alignment horizontal="right" vertical="top" wrapText="1"/>
    </xf>
    <xf numFmtId="0" fontId="8" fillId="0" borderId="0" xfId="6" applyFont="1"/>
    <xf numFmtId="0" fontId="14" fillId="13" borderId="60" xfId="6" applyFont="1" applyFill="1" applyBorder="1" applyAlignment="1">
      <alignment horizontal="left" vertical="top" wrapText="1"/>
    </xf>
    <xf numFmtId="0" fontId="14" fillId="13" borderId="61" xfId="6" applyFont="1" applyFill="1" applyBorder="1" applyAlignment="1">
      <alignment horizontal="left" vertical="top" wrapText="1"/>
    </xf>
    <xf numFmtId="4" fontId="14" fillId="13" borderId="62" xfId="6" applyNumberFormat="1" applyFont="1" applyFill="1" applyBorder="1" applyAlignment="1">
      <alignment horizontal="right" vertical="top" wrapText="1"/>
    </xf>
    <xf numFmtId="4" fontId="14" fillId="13" borderId="63" xfId="6" applyNumberFormat="1" applyFont="1" applyFill="1" applyBorder="1" applyAlignment="1">
      <alignment horizontal="right" vertical="top" wrapText="1"/>
    </xf>
    <xf numFmtId="10" fontId="14" fillId="13" borderId="60" xfId="6" applyNumberFormat="1" applyFont="1" applyFill="1" applyBorder="1" applyAlignment="1">
      <alignment horizontal="right" vertical="top" wrapText="1"/>
    </xf>
    <xf numFmtId="0" fontId="14" fillId="13" borderId="64" xfId="6" applyFont="1" applyFill="1" applyBorder="1" applyAlignment="1">
      <alignment horizontal="right" vertical="top"/>
    </xf>
    <xf numFmtId="0" fontId="5" fillId="13" borderId="0" xfId="6" applyFont="1" applyFill="1"/>
    <xf numFmtId="0" fontId="13" fillId="14" borderId="60" xfId="6" applyFont="1" applyFill="1" applyBorder="1" applyAlignment="1">
      <alignment horizontal="left" vertical="top" wrapText="1"/>
    </xf>
    <xf numFmtId="0" fontId="13" fillId="14" borderId="61" xfId="6" applyFont="1" applyFill="1" applyBorder="1" applyAlignment="1">
      <alignment horizontal="left" vertical="top" wrapText="1"/>
    </xf>
    <xf numFmtId="4" fontId="13" fillId="14" borderId="58" xfId="6" applyNumberFormat="1" applyFont="1" applyFill="1" applyBorder="1" applyAlignment="1">
      <alignment horizontal="right" vertical="top" wrapText="1"/>
    </xf>
    <xf numFmtId="0" fontId="13" fillId="14" borderId="63" xfId="6" applyFont="1" applyFill="1" applyBorder="1" applyAlignment="1">
      <alignment horizontal="left" vertical="top" wrapText="1"/>
    </xf>
    <xf numFmtId="10" fontId="13" fillId="14" borderId="60" xfId="6" applyNumberFormat="1" applyFont="1" applyFill="1" applyBorder="1" applyAlignment="1">
      <alignment horizontal="right" vertical="top" wrapText="1"/>
    </xf>
    <xf numFmtId="4" fontId="13" fillId="14" borderId="62" xfId="6" applyNumberFormat="1" applyFont="1" applyFill="1" applyBorder="1" applyAlignment="1">
      <alignment horizontal="right" vertical="top" wrapText="1"/>
    </xf>
    <xf numFmtId="0" fontId="13" fillId="14" borderId="63" xfId="6" applyFont="1" applyFill="1" applyBorder="1" applyAlignment="1">
      <alignment horizontal="right" vertical="top" wrapText="1"/>
    </xf>
    <xf numFmtId="4" fontId="13" fillId="14" borderId="63" xfId="6" applyNumberFormat="1" applyFont="1" applyFill="1" applyBorder="1" applyAlignment="1">
      <alignment horizontal="right" vertical="top" wrapText="1"/>
    </xf>
    <xf numFmtId="0" fontId="13" fillId="14" borderId="64" xfId="6" applyFont="1" applyFill="1" applyBorder="1" applyAlignment="1">
      <alignment horizontal="right" vertical="top"/>
    </xf>
    <xf numFmtId="0" fontId="14" fillId="0" borderId="60" xfId="6" applyFont="1" applyBorder="1" applyAlignment="1">
      <alignment horizontal="left" vertical="top" wrapText="1"/>
    </xf>
    <xf numFmtId="0" fontId="14" fillId="0" borderId="61" xfId="6" applyFont="1" applyBorder="1" applyAlignment="1">
      <alignment horizontal="left" vertical="top" wrapText="1"/>
    </xf>
    <xf numFmtId="4" fontId="14" fillId="0" borderId="62" xfId="6" applyNumberFormat="1" applyFont="1" applyBorder="1" applyAlignment="1">
      <alignment horizontal="right" vertical="top" wrapText="1"/>
    </xf>
    <xf numFmtId="0" fontId="14" fillId="0" borderId="63" xfId="6" applyFont="1" applyBorder="1" applyAlignment="1">
      <alignment horizontal="left" vertical="top" wrapText="1"/>
    </xf>
    <xf numFmtId="10" fontId="14" fillId="0" borderId="60" xfId="6" applyNumberFormat="1" applyFont="1" applyBorder="1" applyAlignment="1">
      <alignment horizontal="right" vertical="top" wrapText="1"/>
    </xf>
    <xf numFmtId="0" fontId="14" fillId="0" borderId="63" xfId="6" applyFont="1" applyBorder="1" applyAlignment="1">
      <alignment horizontal="right" vertical="top" wrapText="1"/>
    </xf>
    <xf numFmtId="4" fontId="14" fillId="0" borderId="63" xfId="6" applyNumberFormat="1" applyFont="1" applyBorder="1" applyAlignment="1">
      <alignment horizontal="right" vertical="top" wrapText="1"/>
    </xf>
    <xf numFmtId="0" fontId="14" fillId="0" borderId="64" xfId="6" applyFont="1" applyBorder="1" applyAlignment="1">
      <alignment horizontal="right" vertical="top"/>
    </xf>
    <xf numFmtId="0" fontId="14" fillId="14" borderId="60" xfId="6" applyFont="1" applyFill="1" applyBorder="1" applyAlignment="1">
      <alignment horizontal="left" vertical="top" wrapText="1"/>
    </xf>
    <xf numFmtId="0" fontId="14" fillId="14" borderId="61" xfId="6" applyFont="1" applyFill="1" applyBorder="1" applyAlignment="1">
      <alignment horizontal="left" vertical="top" wrapText="1"/>
    </xf>
    <xf numFmtId="4" fontId="14" fillId="14" borderId="62" xfId="6" applyNumberFormat="1" applyFont="1" applyFill="1" applyBorder="1" applyAlignment="1">
      <alignment horizontal="right" vertical="top" wrapText="1"/>
    </xf>
    <xf numFmtId="0" fontId="14" fillId="14" borderId="63" xfId="6" applyFont="1" applyFill="1" applyBorder="1" applyAlignment="1">
      <alignment horizontal="left" vertical="top" wrapText="1"/>
    </xf>
    <xf numFmtId="10" fontId="14" fillId="14" borderId="60" xfId="6" applyNumberFormat="1" applyFont="1" applyFill="1" applyBorder="1" applyAlignment="1">
      <alignment horizontal="right" vertical="top" wrapText="1"/>
    </xf>
    <xf numFmtId="0" fontId="14" fillId="14" borderId="63" xfId="6" applyFont="1" applyFill="1" applyBorder="1" applyAlignment="1">
      <alignment horizontal="right" vertical="top" wrapText="1"/>
    </xf>
    <xf numFmtId="4" fontId="14" fillId="14" borderId="63" xfId="6" applyNumberFormat="1" applyFont="1" applyFill="1" applyBorder="1" applyAlignment="1">
      <alignment horizontal="right" vertical="top" wrapText="1"/>
    </xf>
    <xf numFmtId="0" fontId="14" fillId="14" borderId="64" xfId="6" applyFont="1" applyFill="1" applyBorder="1" applyAlignment="1">
      <alignment horizontal="right" vertical="top"/>
    </xf>
    <xf numFmtId="0" fontId="13" fillId="0" borderId="61" xfId="6" applyFont="1" applyBorder="1" applyAlignment="1">
      <alignment horizontal="left" vertical="top" wrapText="1"/>
    </xf>
    <xf numFmtId="0" fontId="13" fillId="0" borderId="63" xfId="6" applyFont="1" applyBorder="1" applyAlignment="1">
      <alignment horizontal="left" vertical="top" wrapText="1"/>
    </xf>
    <xf numFmtId="4" fontId="13" fillId="0" borderId="62" xfId="6" applyNumberFormat="1" applyFont="1" applyBorder="1" applyAlignment="1">
      <alignment horizontal="right" vertical="top" wrapText="1"/>
    </xf>
    <xf numFmtId="0" fontId="13" fillId="0" borderId="63" xfId="6" applyFont="1" applyBorder="1" applyAlignment="1">
      <alignment horizontal="right" vertical="top" wrapText="1"/>
    </xf>
    <xf numFmtId="4" fontId="13" fillId="0" borderId="63" xfId="6" applyNumberFormat="1" applyFont="1" applyBorder="1" applyAlignment="1">
      <alignment horizontal="right" vertical="top" wrapText="1"/>
    </xf>
    <xf numFmtId="0" fontId="13" fillId="0" borderId="64" xfId="6" applyFont="1" applyBorder="1" applyAlignment="1">
      <alignment horizontal="right" vertical="top"/>
    </xf>
    <xf numFmtId="0" fontId="5" fillId="13" borderId="60" xfId="6" applyFont="1" applyFill="1" applyBorder="1" applyAlignment="1">
      <alignment horizontal="left" vertical="top" wrapText="1"/>
    </xf>
    <xf numFmtId="0" fontId="5" fillId="13" borderId="61" xfId="6" applyFont="1" applyFill="1" applyBorder="1" applyAlignment="1">
      <alignment horizontal="left" vertical="top" wrapText="1"/>
    </xf>
    <xf numFmtId="4" fontId="5" fillId="13" borderId="62" xfId="6" applyNumberFormat="1" applyFont="1" applyFill="1" applyBorder="1" applyAlignment="1">
      <alignment horizontal="right" vertical="top" wrapText="1"/>
    </xf>
    <xf numFmtId="4" fontId="5" fillId="13" borderId="63" xfId="6" applyNumberFormat="1" applyFont="1" applyFill="1" applyBorder="1" applyAlignment="1">
      <alignment horizontal="right" vertical="top" wrapText="1"/>
    </xf>
    <xf numFmtId="10" fontId="5" fillId="13" borderId="60" xfId="6" applyNumberFormat="1" applyFont="1" applyFill="1" applyBorder="1" applyAlignment="1">
      <alignment horizontal="right" vertical="top" wrapText="1"/>
    </xf>
    <xf numFmtId="0" fontId="5" fillId="13" borderId="64" xfId="6" applyFont="1" applyFill="1" applyBorder="1" applyAlignment="1">
      <alignment horizontal="right" vertical="top"/>
    </xf>
    <xf numFmtId="0" fontId="10" fillId="15" borderId="65" xfId="3" applyFont="1" applyFill="1" applyBorder="1" applyAlignment="1">
      <alignment horizontal="left" vertical="center" wrapText="1"/>
    </xf>
    <xf numFmtId="4" fontId="10" fillId="15" borderId="29" xfId="3" applyNumberFormat="1" applyFont="1" applyFill="1" applyBorder="1" applyAlignment="1">
      <alignment horizontal="right" vertical="center"/>
    </xf>
    <xf numFmtId="167" fontId="10" fillId="0" borderId="66" xfId="3" applyNumberFormat="1" applyFont="1" applyBorder="1" applyAlignment="1">
      <alignment horizontal="center" vertical="center"/>
    </xf>
    <xf numFmtId="10" fontId="10" fillId="15" borderId="31" xfId="3" applyNumberFormat="1" applyFont="1" applyFill="1" applyBorder="1" applyAlignment="1">
      <alignment horizontal="center" vertical="center"/>
    </xf>
    <xf numFmtId="4" fontId="10" fillId="15" borderId="29" xfId="3" applyNumberFormat="1" applyFont="1" applyFill="1" applyBorder="1" applyAlignment="1">
      <alignment horizontal="center" vertical="center"/>
    </xf>
    <xf numFmtId="0" fontId="10" fillId="3" borderId="68" xfId="3" applyFont="1" applyFill="1" applyBorder="1" applyAlignment="1">
      <alignment vertical="center"/>
    </xf>
    <xf numFmtId="0" fontId="10" fillId="3" borderId="69" xfId="3" applyFont="1" applyFill="1" applyBorder="1" applyAlignment="1">
      <alignment horizontal="center" vertical="center"/>
    </xf>
    <xf numFmtId="10" fontId="10" fillId="15" borderId="67" xfId="3" applyNumberFormat="1" applyFont="1" applyFill="1" applyBorder="1" applyAlignment="1">
      <alignment horizontal="center" vertical="center"/>
    </xf>
    <xf numFmtId="4" fontId="10" fillId="15" borderId="70" xfId="3" applyNumberFormat="1" applyFont="1" applyFill="1" applyBorder="1" applyAlignment="1">
      <alignment horizontal="center" vertical="center"/>
    </xf>
    <xf numFmtId="4" fontId="10" fillId="15" borderId="69" xfId="3" applyNumberFormat="1" applyFont="1" applyFill="1" applyBorder="1" applyAlignment="1">
      <alignment horizontal="center" vertical="center"/>
    </xf>
    <xf numFmtId="0" fontId="7" fillId="0" borderId="0" xfId="4" applyAlignment="1">
      <alignment horizontal="right" vertical="center"/>
    </xf>
    <xf numFmtId="0" fontId="5" fillId="0" borderId="0" xfId="6" applyFont="1" applyAlignment="1">
      <alignment horizontal="left"/>
    </xf>
    <xf numFmtId="10" fontId="5" fillId="0" borderId="0" xfId="6" applyNumberFormat="1" applyFont="1" applyAlignment="1">
      <alignment horizontal="right" vertical="top"/>
    </xf>
    <xf numFmtId="4" fontId="5" fillId="0" borderId="0" xfId="6" applyNumberFormat="1" applyFont="1" applyAlignment="1">
      <alignment horizontal="right" vertical="top"/>
    </xf>
    <xf numFmtId="4" fontId="5" fillId="0" borderId="0" xfId="6" applyNumberFormat="1" applyFont="1" applyAlignment="1">
      <alignment horizontal="right" vertical="top" wrapText="1"/>
    </xf>
    <xf numFmtId="10" fontId="10" fillId="3" borderId="0" xfId="3" applyNumberFormat="1" applyFont="1" applyFill="1" applyAlignment="1">
      <alignment horizontal="center" vertical="top"/>
    </xf>
    <xf numFmtId="4" fontId="10" fillId="3" borderId="0" xfId="3" applyNumberFormat="1" applyFont="1" applyFill="1" applyAlignment="1">
      <alignment horizontal="right" vertical="top"/>
    </xf>
    <xf numFmtId="0" fontId="13" fillId="0" borderId="0" xfId="6" applyFont="1" applyAlignment="1">
      <alignment horizontal="right" vertical="top" wrapText="1"/>
    </xf>
    <xf numFmtId="4" fontId="14" fillId="13" borderId="0" xfId="6" applyNumberFormat="1" applyFont="1" applyFill="1" applyAlignment="1">
      <alignment horizontal="right" vertical="top" wrapText="1"/>
    </xf>
    <xf numFmtId="4" fontId="13" fillId="14" borderId="0" xfId="6" applyNumberFormat="1" applyFont="1" applyFill="1" applyAlignment="1">
      <alignment horizontal="right" vertical="top" wrapText="1"/>
    </xf>
    <xf numFmtId="4" fontId="14" fillId="0" borderId="0" xfId="6" applyNumberFormat="1" applyFont="1" applyAlignment="1">
      <alignment horizontal="right" vertical="top" wrapText="1"/>
    </xf>
    <xf numFmtId="4" fontId="14" fillId="14" borderId="0" xfId="6" applyNumberFormat="1" applyFont="1" applyFill="1" applyAlignment="1">
      <alignment horizontal="right" vertical="top" wrapText="1"/>
    </xf>
    <xf numFmtId="4" fontId="13" fillId="0" borderId="0" xfId="6" applyNumberFormat="1" applyFont="1" applyAlignment="1">
      <alignment horizontal="right" vertical="top" wrapText="1"/>
    </xf>
    <xf numFmtId="4" fontId="5" fillId="13" borderId="0" xfId="6" applyNumberFormat="1" applyFont="1" applyFill="1" applyAlignment="1">
      <alignment horizontal="right" vertical="top" wrapText="1"/>
    </xf>
    <xf numFmtId="4" fontId="10" fillId="15" borderId="0" xfId="3" applyNumberFormat="1" applyFont="1" applyFill="1" applyAlignment="1">
      <alignment horizontal="center" vertical="center"/>
    </xf>
    <xf numFmtId="4" fontId="19" fillId="0" borderId="0" xfId="6" applyNumberFormat="1" applyFont="1" applyAlignment="1">
      <alignment horizontal="centerContinuous" wrapText="1"/>
    </xf>
    <xf numFmtId="4" fontId="19" fillId="0" borderId="0" xfId="6" applyNumberFormat="1" applyFont="1" applyAlignment="1">
      <alignment horizontal="centerContinuous"/>
    </xf>
    <xf numFmtId="0" fontId="16" fillId="0" borderId="0" xfId="2" applyFont="1" applyAlignment="1">
      <alignment horizontal="centerContinuous" vertical="top"/>
    </xf>
    <xf numFmtId="0" fontId="16" fillId="0" borderId="0" xfId="2" applyFont="1" applyAlignment="1">
      <alignment horizontal="centerContinuous"/>
    </xf>
    <xf numFmtId="166" fontId="16" fillId="0" borderId="0" xfId="2" applyNumberFormat="1" applyFont="1" applyAlignment="1">
      <alignment horizontal="centerContinuous"/>
    </xf>
    <xf numFmtId="0" fontId="19" fillId="0" borderId="0" xfId="6" applyFont="1" applyAlignment="1">
      <alignment horizontal="centerContinuous"/>
    </xf>
    <xf numFmtId="0" fontId="19" fillId="0" borderId="0" xfId="6" applyFont="1" applyAlignment="1">
      <alignment horizontal="centerContinuous" wrapText="1"/>
    </xf>
    <xf numFmtId="4" fontId="14" fillId="14" borderId="58" xfId="6" applyNumberFormat="1" applyFont="1" applyFill="1" applyBorder="1" applyAlignment="1">
      <alignment horizontal="right" vertical="top" wrapText="1"/>
    </xf>
    <xf numFmtId="4" fontId="5" fillId="0" borderId="1" xfId="1" applyNumberFormat="1" applyFont="1" applyBorder="1" applyAlignment="1">
      <alignment wrapText="1"/>
    </xf>
    <xf numFmtId="4" fontId="5" fillId="0" borderId="0" xfId="1" applyNumberFormat="1" applyFont="1" applyAlignment="1">
      <alignment wrapText="1"/>
    </xf>
    <xf numFmtId="4" fontId="8" fillId="9" borderId="47" xfId="1" applyNumberFormat="1" applyFont="1" applyFill="1" applyBorder="1" applyAlignment="1">
      <alignment vertical="top" wrapText="1"/>
    </xf>
    <xf numFmtId="4" fontId="5" fillId="5" borderId="48" xfId="1" applyNumberFormat="1" applyFont="1" applyFill="1" applyBorder="1" applyAlignment="1">
      <alignment vertical="top" wrapText="1"/>
    </xf>
    <xf numFmtId="0" fontId="3" fillId="11" borderId="7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3" fillId="10" borderId="7" xfId="0" applyFont="1" applyFill="1" applyBorder="1" applyAlignment="1">
      <alignment vertical="top" wrapText="1"/>
    </xf>
    <xf numFmtId="0" fontId="3" fillId="12" borderId="7" xfId="0" applyFont="1" applyFill="1" applyBorder="1" applyAlignment="1">
      <alignment vertical="top" wrapText="1"/>
    </xf>
    <xf numFmtId="4" fontId="4" fillId="0" borderId="9" xfId="0" applyNumberFormat="1" applyFont="1" applyBorder="1" applyAlignment="1">
      <alignment horizontal="center" vertical="top" wrapText="1"/>
    </xf>
    <xf numFmtId="10" fontId="5" fillId="0" borderId="1" xfId="1" applyNumberFormat="1" applyFont="1" applyBorder="1" applyAlignment="1">
      <alignment horizontal="center" wrapText="1"/>
    </xf>
    <xf numFmtId="10" fontId="5" fillId="0" borderId="0" xfId="1" applyNumberFormat="1" applyFont="1"/>
    <xf numFmtId="10" fontId="8" fillId="9" borderId="45" xfId="1" applyNumberFormat="1" applyFont="1" applyFill="1" applyBorder="1" applyAlignment="1">
      <alignment horizontal="center" vertical="top" wrapText="1"/>
    </xf>
    <xf numFmtId="10" fontId="5" fillId="5" borderId="46" xfId="1" applyNumberFormat="1" applyFont="1" applyFill="1" applyBorder="1" applyAlignment="1">
      <alignment horizontal="center" vertical="top" wrapText="1"/>
    </xf>
    <xf numFmtId="10" fontId="4" fillId="0" borderId="71" xfId="0" applyNumberFormat="1" applyFont="1" applyBorder="1" applyAlignment="1">
      <alignment horizontal="center" vertical="top" wrapText="1"/>
    </xf>
    <xf numFmtId="10" fontId="4" fillId="0" borderId="7" xfId="0" applyNumberFormat="1" applyFont="1" applyBorder="1" applyAlignment="1">
      <alignment horizontal="right" vertical="top" wrapText="1"/>
    </xf>
    <xf numFmtId="4" fontId="5" fillId="0" borderId="72" xfId="1" applyNumberFormat="1" applyFont="1" applyBorder="1" applyAlignment="1">
      <alignment horizontal="right" wrapText="1"/>
    </xf>
    <xf numFmtId="4" fontId="5" fillId="0" borderId="73" xfId="1" applyNumberFormat="1" applyFont="1" applyBorder="1" applyAlignment="1">
      <alignment horizontal="right" wrapText="1"/>
    </xf>
    <xf numFmtId="4" fontId="8" fillId="0" borderId="73" xfId="1" applyNumberFormat="1" applyFont="1" applyBorder="1" applyAlignment="1">
      <alignment horizontal="right" vertical="top" wrapText="1"/>
    </xf>
    <xf numFmtId="4" fontId="5" fillId="0" borderId="73" xfId="1" applyNumberFormat="1" applyFont="1" applyBorder="1" applyAlignment="1">
      <alignment horizontal="right" vertical="top" wrapText="1"/>
    </xf>
    <xf numFmtId="0" fontId="4" fillId="0" borderId="73" xfId="0" applyFont="1" applyBorder="1" applyAlignment="1">
      <alignment horizontal="right" vertical="top" wrapText="1"/>
    </xf>
    <xf numFmtId="4" fontId="5" fillId="0" borderId="73" xfId="1" applyNumberFormat="1" applyFont="1" applyBorder="1"/>
    <xf numFmtId="4" fontId="5" fillId="8" borderId="44" xfId="1" applyNumberFormat="1" applyFont="1" applyFill="1" applyBorder="1"/>
    <xf numFmtId="0" fontId="3" fillId="11" borderId="73" xfId="0" applyFont="1" applyFill="1" applyBorder="1" applyAlignment="1">
      <alignment horizontal="right" vertical="top" wrapText="1"/>
    </xf>
    <xf numFmtId="0" fontId="3" fillId="10" borderId="73" xfId="0" applyFont="1" applyFill="1" applyBorder="1" applyAlignment="1">
      <alignment horizontal="right" vertical="top" wrapText="1"/>
    </xf>
    <xf numFmtId="0" fontId="3" fillId="12" borderId="73" xfId="0" applyFont="1" applyFill="1" applyBorder="1" applyAlignment="1">
      <alignment horizontal="right" vertical="top" wrapText="1"/>
    </xf>
    <xf numFmtId="10" fontId="5" fillId="13" borderId="0" xfId="6" applyNumberFormat="1" applyFont="1" applyFill="1"/>
    <xf numFmtId="4" fontId="5" fillId="0" borderId="74" xfId="1" applyNumberFormat="1" applyFont="1" applyBorder="1" applyAlignment="1">
      <alignment horizontal="right" vertical="top"/>
    </xf>
    <xf numFmtId="4" fontId="5" fillId="0" borderId="7" xfId="1" applyNumberFormat="1" applyFont="1" applyBorder="1" applyAlignment="1">
      <alignment horizontal="right" vertical="top" wrapText="1"/>
    </xf>
    <xf numFmtId="4" fontId="5" fillId="0" borderId="40" xfId="1" applyNumberFormat="1" applyFont="1" applyBorder="1" applyAlignment="1">
      <alignment horizontal="right" vertical="top" wrapText="1"/>
    </xf>
    <xf numFmtId="4" fontId="5" fillId="0" borderId="6" xfId="1" applyNumberFormat="1" applyFont="1" applyBorder="1" applyAlignment="1">
      <alignment horizontal="right" vertical="top" wrapText="1"/>
    </xf>
    <xf numFmtId="0" fontId="3" fillId="11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3" fillId="10" borderId="7" xfId="0" applyFont="1" applyFill="1" applyBorder="1" applyAlignment="1">
      <alignment horizontal="center" vertical="top" wrapText="1"/>
    </xf>
    <xf numFmtId="0" fontId="3" fillId="12" borderId="7" xfId="0" applyFont="1" applyFill="1" applyBorder="1" applyAlignment="1">
      <alignment horizontal="center" vertical="top" wrapText="1"/>
    </xf>
    <xf numFmtId="10" fontId="10" fillId="3" borderId="26" xfId="3" applyNumberFormat="1" applyFont="1" applyFill="1" applyBorder="1" applyAlignment="1">
      <alignment horizontal="center" vertical="top"/>
    </xf>
    <xf numFmtId="10" fontId="10" fillId="3" borderId="27" xfId="3" applyNumberFormat="1" applyFont="1" applyFill="1" applyBorder="1" applyAlignment="1">
      <alignment horizontal="center" vertical="top"/>
    </xf>
    <xf numFmtId="0" fontId="6" fillId="0" borderId="0" xfId="6" applyFont="1" applyAlignment="1">
      <alignment horizontal="left" wrapText="1"/>
    </xf>
    <xf numFmtId="0" fontId="1" fillId="0" borderId="0" xfId="6"/>
    <xf numFmtId="0" fontId="15" fillId="0" borderId="14" xfId="5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5" fillId="0" borderId="15" xfId="5" applyFont="1" applyBorder="1" applyAlignment="1">
      <alignment horizontal="center" vertical="center"/>
    </xf>
    <xf numFmtId="0" fontId="10" fillId="0" borderId="16" xfId="5" applyFont="1" applyBorder="1" applyAlignment="1">
      <alignment horizontal="center" vertical="center"/>
    </xf>
    <xf numFmtId="0" fontId="7" fillId="0" borderId="17" xfId="5" applyBorder="1" applyAlignment="1">
      <alignment horizontal="left" vertical="center"/>
    </xf>
    <xf numFmtId="0" fontId="16" fillId="7" borderId="16" xfId="5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3BF37B51-EBEF-4624-A080-D6FDC49793B9}"/>
    <cellStyle name="Normal 2 2" xfId="2" xr:uid="{7359979E-BF2E-4462-B701-3375050786E9}"/>
    <cellStyle name="Normal 3" xfId="6" xr:uid="{A56C4BE7-2F00-4B53-81B9-0B39785C98AA}"/>
    <cellStyle name="Normal_1ª medição Reforma Formosa 2018(1)" xfId="4" xr:uid="{F1A1631A-2E1A-4CAC-B794-897CDD9C6141}"/>
    <cellStyle name="Normal_ATUALIZAÇÃO Orçamento Pintura prédio sede(2)" xfId="3" xr:uid="{CCC6141C-7ADF-423C-93AB-F25277C532BE}"/>
    <cellStyle name="Normal_NOVO_Orcamento Licitacao ITABERAÍ_ATUALIZADO Acordao TCU" xfId="5" xr:uid="{B2882391-C488-42E4-A75E-FBAAA2AB6026}"/>
  </cellStyles>
  <dxfs count="1">
    <dxf>
      <numFmt numFmtId="168" formatCode="0;\-0;;@"/>
    </dxf>
  </dxfs>
  <tableStyles count="0" defaultTableStyle="TableStyleMedium9" defaultPivotStyle="PivotStyleLight16"/>
  <colors>
    <mruColors>
      <color rgb="FFFFCC99"/>
      <color rgb="FF4B5FEF"/>
      <color rgb="FF21E7A5"/>
      <color rgb="FFB3F7E0"/>
      <color rgb="FFFF66FF"/>
      <color rgb="FFFFFFFF"/>
      <color rgb="FFDFF0D8"/>
      <color rgb="FFFF904B"/>
      <color rgb="FFFFCC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426</xdr:row>
      <xdr:rowOff>19050</xdr:rowOff>
    </xdr:from>
    <xdr:to>
      <xdr:col>10</xdr:col>
      <xdr:colOff>666750</xdr:colOff>
      <xdr:row>429</xdr:row>
      <xdr:rowOff>76200</xdr:rowOff>
    </xdr:to>
    <xdr:sp macro="" textlink="" fLocksText="0">
      <xdr:nvSpPr>
        <xdr:cNvPr id="3" name="Text 1">
          <a:extLst>
            <a:ext uri="{FF2B5EF4-FFF2-40B4-BE49-F238E27FC236}">
              <a16:creationId xmlns:a16="http://schemas.microsoft.com/office/drawing/2014/main" id="{BBEE43B8-900E-475C-AC41-B2898FBB476A}"/>
            </a:ext>
          </a:extLst>
        </xdr:cNvPr>
        <xdr:cNvSpPr txBox="1">
          <a:spLocks noChangeArrowheads="1"/>
        </xdr:cNvSpPr>
      </xdr:nvSpPr>
      <xdr:spPr bwMode="auto">
        <a:xfrm>
          <a:off x="5486400" y="125558550"/>
          <a:ext cx="6115050" cy="542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Eng. Eletricista MSc. Luiz Fernando da Cruz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Chefe da Seção de Obras e Projetos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CREA nº 11205/D-GO</a:t>
          </a:r>
        </a:p>
      </xdr:txBody>
    </xdr:sp>
    <xdr:clientData/>
  </xdr:twoCellAnchor>
  <xdr:twoCellAnchor editAs="oneCell">
    <xdr:from>
      <xdr:col>1</xdr:col>
      <xdr:colOff>95250</xdr:colOff>
      <xdr:row>1</xdr:row>
      <xdr:rowOff>28576</xdr:rowOff>
    </xdr:from>
    <xdr:to>
      <xdr:col>1</xdr:col>
      <xdr:colOff>942975</xdr:colOff>
      <xdr:row>5</xdr:row>
      <xdr:rowOff>131263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6CC7B10-8D49-498B-97D5-B8E89D1A8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190501"/>
          <a:ext cx="847725" cy="8361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762000</xdr:colOff>
      <xdr:row>425</xdr:row>
      <xdr:rowOff>104775</xdr:rowOff>
    </xdr:from>
    <xdr:to>
      <xdr:col>14</xdr:col>
      <xdr:colOff>723900</xdr:colOff>
      <xdr:row>430</xdr:row>
      <xdr:rowOff>66675</xdr:rowOff>
    </xdr:to>
    <xdr:sp macro="" textlink="" fLocksText="0">
      <xdr:nvSpPr>
        <xdr:cNvPr id="2" name="Text 2">
          <a:extLst>
            <a:ext uri="{FF2B5EF4-FFF2-40B4-BE49-F238E27FC236}">
              <a16:creationId xmlns:a16="http://schemas.microsoft.com/office/drawing/2014/main" id="{1C2D9215-49DA-4953-A8C0-556AB68D4926}"/>
            </a:ext>
          </a:extLst>
        </xdr:cNvPr>
        <xdr:cNvSpPr txBox="1">
          <a:spLocks noChangeArrowheads="1"/>
        </xdr:cNvSpPr>
      </xdr:nvSpPr>
      <xdr:spPr bwMode="auto">
        <a:xfrm>
          <a:off x="8191500" y="10915650"/>
          <a:ext cx="3638550" cy="771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Eng. Civil Marcos Paulo Barbosa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Analista Judiciário - SEOPR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CREA nº 10148/D-GO</a:t>
          </a:r>
        </a:p>
      </xdr:txBody>
    </xdr:sp>
    <xdr:clientData/>
  </xdr:twoCellAnchor>
  <xdr:twoCellAnchor editAs="oneCell">
    <xdr:from>
      <xdr:col>1</xdr:col>
      <xdr:colOff>104775</xdr:colOff>
      <xdr:row>2</xdr:row>
      <xdr:rowOff>76200</xdr:rowOff>
    </xdr:from>
    <xdr:to>
      <xdr:col>1</xdr:col>
      <xdr:colOff>952500</xdr:colOff>
      <xdr:row>7</xdr:row>
      <xdr:rowOff>26487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C652955-CC16-4E30-A691-4393A13E9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314325"/>
          <a:ext cx="847725" cy="8361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28576</xdr:rowOff>
    </xdr:from>
    <xdr:to>
      <xdr:col>1</xdr:col>
      <xdr:colOff>942975</xdr:colOff>
      <xdr:row>5</xdr:row>
      <xdr:rowOff>131263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B00BFBE-F7ED-4A8F-9C69-CB46109FF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190501"/>
          <a:ext cx="847725" cy="8361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426</xdr:row>
      <xdr:rowOff>76200</xdr:rowOff>
    </xdr:from>
    <xdr:to>
      <xdr:col>1</xdr:col>
      <xdr:colOff>3209925</xdr:colOff>
      <xdr:row>429</xdr:row>
      <xdr:rowOff>133350</xdr:rowOff>
    </xdr:to>
    <xdr:sp macro="" textlink="" fLocksText="0">
      <xdr:nvSpPr>
        <xdr:cNvPr id="2" name="Text 1">
          <a:extLst>
            <a:ext uri="{FF2B5EF4-FFF2-40B4-BE49-F238E27FC236}">
              <a16:creationId xmlns:a16="http://schemas.microsoft.com/office/drawing/2014/main" id="{9BF9BADE-F0A8-4D6A-8E2B-2B12DFF9118E}"/>
            </a:ext>
          </a:extLst>
        </xdr:cNvPr>
        <xdr:cNvSpPr txBox="1">
          <a:spLocks noChangeArrowheads="1"/>
        </xdr:cNvSpPr>
      </xdr:nvSpPr>
      <xdr:spPr bwMode="auto">
        <a:xfrm>
          <a:off x="1219200" y="120119775"/>
          <a:ext cx="2676525" cy="542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Eng. Eletricista MSc. Luiz Fernando da Cruz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Chefe da Seção de Obras e Projetos</a:t>
          </a:r>
        </a:p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CREA nº 11205/D-GO</a:t>
          </a:r>
        </a:p>
      </xdr:txBody>
    </xdr:sp>
    <xdr:clientData/>
  </xdr:twoCellAnchor>
  <xdr:twoCellAnchor editAs="oneCell">
    <xdr:from>
      <xdr:col>1</xdr:col>
      <xdr:colOff>95250</xdr:colOff>
      <xdr:row>1</xdr:row>
      <xdr:rowOff>28576</xdr:rowOff>
    </xdr:from>
    <xdr:to>
      <xdr:col>1</xdr:col>
      <xdr:colOff>942975</xdr:colOff>
      <xdr:row>5</xdr:row>
      <xdr:rowOff>131263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9183736-7659-4714-B479-AF837D1CA0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190501"/>
          <a:ext cx="847725" cy="8361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gofbkp01\SEOPR\Relat&#243;rio%20IPT%20Ed.%20Sede%20e%20Anexo%20I\Pesquisa\Xl0000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CITANTE"/>
      <sheetName val="01_SINTETICO"/>
      <sheetName val="02_CRONOGRAMA"/>
      <sheetName val="03_CURVA_ABC"/>
      <sheetName val="04_COMPOSICOES_ANALITICAS"/>
      <sheetName val="05_PESQUISAS"/>
      <sheetName val="05A_PESQUISAS TRE"/>
      <sheetName val="INSUMOS_AUX"/>
      <sheetName val="BDI"/>
      <sheetName val="BDI (TR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Borda com Tiras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777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C64BA-7722-4E9A-AC94-A69522B6BBD1}">
  <sheetPr>
    <pageSetUpPr fitToPage="1"/>
  </sheetPr>
  <dimension ref="A1:Q431"/>
  <sheetViews>
    <sheetView showGridLines="0" tabSelected="1" workbookViewId="0">
      <pane ySplit="15" topLeftCell="A16" activePane="bottomLeft" state="frozen"/>
      <selection pane="bottomLeft" activeCell="Y419" sqref="Y419"/>
    </sheetView>
  </sheetViews>
  <sheetFormatPr defaultRowHeight="12.75" x14ac:dyDescent="0.2"/>
  <cols>
    <col min="1" max="1" width="9" style="5" customWidth="1"/>
    <col min="2" max="2" width="61.375" style="5" customWidth="1"/>
    <col min="3" max="3" width="11.125" style="5" customWidth="1"/>
    <col min="4" max="4" width="8.125" style="28" customWidth="1"/>
    <col min="5" max="5" width="1.625" style="24" customWidth="1"/>
    <col min="6" max="6" width="14.125" style="24" customWidth="1"/>
    <col min="7" max="7" width="10.625" style="24" customWidth="1"/>
    <col min="8" max="8" width="10.25" style="24" customWidth="1"/>
    <col min="9" max="9" width="1.625" style="24" customWidth="1"/>
    <col min="10" max="10" width="14.125" style="24" customWidth="1"/>
    <col min="11" max="11" width="13.125" style="24" customWidth="1"/>
    <col min="12" max="12" width="13.25" style="24" customWidth="1"/>
    <col min="13" max="13" width="1.625" style="24" customWidth="1"/>
    <col min="14" max="14" width="14.625" style="24" customWidth="1"/>
    <col min="15" max="15" width="1.625" style="24" customWidth="1"/>
    <col min="16" max="16" width="13.75" style="24" customWidth="1"/>
    <col min="17" max="17" width="15.25" style="24" customWidth="1"/>
    <col min="18" max="16384" width="9" style="5"/>
  </cols>
  <sheetData>
    <row r="1" spans="1:17" x14ac:dyDescent="0.2">
      <c r="A1" s="1"/>
      <c r="B1" s="2"/>
      <c r="C1" s="3"/>
      <c r="D1" s="76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">
      <c r="A2" s="6"/>
      <c r="B2" s="7"/>
      <c r="C2" s="8"/>
      <c r="D2" s="78"/>
      <c r="E2" s="9"/>
      <c r="F2" s="9"/>
      <c r="G2" s="9"/>
      <c r="H2" s="9"/>
      <c r="I2" s="9"/>
      <c r="J2" s="9"/>
      <c r="K2" s="9"/>
      <c r="L2" s="9"/>
      <c r="M2" s="9"/>
      <c r="N2" s="12" t="s">
        <v>349</v>
      </c>
      <c r="O2" s="13"/>
      <c r="P2" s="14"/>
      <c r="Q2" s="15" t="s">
        <v>448</v>
      </c>
    </row>
    <row r="3" spans="1:17" ht="19.5" x14ac:dyDescent="0.25">
      <c r="A3" s="6"/>
      <c r="B3" s="10" t="s">
        <v>347</v>
      </c>
      <c r="D3" s="78"/>
      <c r="E3" s="9"/>
      <c r="F3" s="9"/>
      <c r="G3" s="9"/>
      <c r="H3" s="9"/>
      <c r="I3" s="9"/>
      <c r="J3" s="9"/>
      <c r="K3" s="9"/>
      <c r="L3" s="9"/>
      <c r="M3" s="9"/>
      <c r="N3" s="12" t="s">
        <v>350</v>
      </c>
      <c r="O3" s="13"/>
      <c r="P3" s="14"/>
      <c r="Q3" s="16">
        <v>0.24840000000000001</v>
      </c>
    </row>
    <row r="4" spans="1:17" x14ac:dyDescent="0.2">
      <c r="A4" s="6"/>
      <c r="B4" s="11" t="s">
        <v>348</v>
      </c>
      <c r="C4" s="8"/>
      <c r="D4" s="78"/>
      <c r="E4" s="9"/>
      <c r="F4" s="9"/>
      <c r="G4" s="9"/>
      <c r="H4" s="9"/>
      <c r="I4" s="9"/>
      <c r="J4" s="9"/>
      <c r="K4" s="9"/>
      <c r="L4" s="9"/>
      <c r="M4" s="9"/>
      <c r="N4" s="12" t="s">
        <v>351</v>
      </c>
      <c r="O4" s="18"/>
      <c r="P4" s="14"/>
      <c r="Q4" s="19">
        <f>Q424-P424</f>
        <v>386069.22566963988</v>
      </c>
    </row>
    <row r="5" spans="1:17" x14ac:dyDescent="0.2">
      <c r="A5" s="6"/>
      <c r="B5" s="7"/>
      <c r="C5" s="8"/>
      <c r="D5" s="78"/>
      <c r="E5" s="9"/>
      <c r="F5" s="9"/>
      <c r="G5" s="9"/>
      <c r="H5" s="9"/>
      <c r="I5" s="9"/>
      <c r="J5" s="9"/>
      <c r="K5" s="9"/>
      <c r="L5" s="9"/>
      <c r="M5" s="9"/>
      <c r="N5" s="12" t="s">
        <v>352</v>
      </c>
      <c r="O5" s="20"/>
      <c r="P5" s="21"/>
      <c r="Q5" s="19">
        <f>P424</f>
        <v>202143.50070272002</v>
      </c>
    </row>
    <row r="6" spans="1:17" x14ac:dyDescent="0.2">
      <c r="A6" s="6"/>
      <c r="D6" s="78"/>
      <c r="E6" s="9"/>
      <c r="F6" s="9"/>
      <c r="H6" s="9"/>
      <c r="I6" s="9"/>
      <c r="J6" s="9"/>
      <c r="K6" s="9"/>
      <c r="L6" s="9"/>
      <c r="M6" s="9"/>
      <c r="N6" s="12" t="s">
        <v>353</v>
      </c>
      <c r="O6" s="22"/>
      <c r="P6" s="14"/>
      <c r="Q6" s="19">
        <f>Q424</f>
        <v>588212.7263723599</v>
      </c>
    </row>
    <row r="7" spans="1:17" ht="5.0999999999999996" customHeight="1" x14ac:dyDescent="0.2">
      <c r="A7" s="6"/>
      <c r="B7" s="17"/>
      <c r="C7" s="8"/>
      <c r="D7" s="78"/>
      <c r="E7" s="9"/>
      <c r="F7" s="9"/>
      <c r="G7" s="9"/>
      <c r="H7" s="9"/>
      <c r="I7" s="9"/>
      <c r="J7" s="9"/>
      <c r="K7" s="9"/>
      <c r="L7" s="9"/>
      <c r="M7" s="9"/>
    </row>
    <row r="8" spans="1:17" ht="5.0999999999999996" customHeight="1" x14ac:dyDescent="0.2">
      <c r="A8" s="6"/>
      <c r="C8" s="8"/>
      <c r="D8" s="78"/>
      <c r="E8" s="9"/>
      <c r="F8" s="9"/>
      <c r="G8" s="9"/>
      <c r="H8" s="9"/>
      <c r="I8" s="9"/>
      <c r="J8" s="9"/>
      <c r="K8" s="9"/>
      <c r="L8" s="9"/>
      <c r="M8" s="9"/>
    </row>
    <row r="9" spans="1:17" ht="5.0999999999999996" customHeight="1" x14ac:dyDescent="0.2">
      <c r="A9" s="6"/>
      <c r="C9" s="8"/>
      <c r="D9" s="78"/>
      <c r="E9" s="9"/>
      <c r="F9" s="9"/>
      <c r="G9" s="9"/>
      <c r="H9" s="9"/>
      <c r="I9" s="9"/>
      <c r="J9" s="9"/>
      <c r="K9" s="9"/>
      <c r="L9" s="9"/>
      <c r="M9" s="9"/>
    </row>
    <row r="10" spans="1:17" ht="23.25" x14ac:dyDescent="0.35">
      <c r="A10" s="6"/>
      <c r="B10" s="23" t="s">
        <v>354</v>
      </c>
      <c r="C10" s="8"/>
      <c r="D10" s="7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x14ac:dyDescent="0.2">
      <c r="A11" s="6"/>
      <c r="B11" s="25" t="s">
        <v>1156</v>
      </c>
      <c r="C11" s="8"/>
      <c r="D11" s="7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x14ac:dyDescent="0.2">
      <c r="A12" s="6"/>
      <c r="B12" s="25" t="s">
        <v>1157</v>
      </c>
      <c r="C12" s="8"/>
      <c r="D12" s="78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x14ac:dyDescent="0.2">
      <c r="A13" s="6"/>
      <c r="B13" s="25"/>
      <c r="C13" s="8"/>
      <c r="D13" s="7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90" customFormat="1" x14ac:dyDescent="0.2">
      <c r="A14" s="128" t="s">
        <v>355</v>
      </c>
      <c r="B14" s="128" t="s">
        <v>356</v>
      </c>
      <c r="C14" s="128" t="s">
        <v>357</v>
      </c>
      <c r="D14" s="131" t="s">
        <v>358</v>
      </c>
      <c r="E14" s="100"/>
      <c r="F14" s="91" t="s">
        <v>378</v>
      </c>
      <c r="G14" s="92"/>
      <c r="H14" s="93"/>
      <c r="I14" s="100"/>
      <c r="J14" s="91" t="s">
        <v>380</v>
      </c>
      <c r="K14" s="92"/>
      <c r="L14" s="93"/>
      <c r="M14" s="101"/>
      <c r="N14" s="94" t="s">
        <v>379</v>
      </c>
      <c r="O14" s="100"/>
      <c r="P14" s="91" t="s">
        <v>359</v>
      </c>
      <c r="Q14" s="93"/>
    </row>
    <row r="15" spans="1:17" s="29" customFormat="1" x14ac:dyDescent="0.2">
      <c r="A15" s="129"/>
      <c r="B15" s="129"/>
      <c r="C15" s="130"/>
      <c r="D15" s="132"/>
      <c r="E15" s="80"/>
      <c r="F15" s="95" t="s">
        <v>376</v>
      </c>
      <c r="G15" s="96" t="s">
        <v>377</v>
      </c>
      <c r="H15" s="97" t="s">
        <v>0</v>
      </c>
      <c r="I15" s="100"/>
      <c r="J15" s="95" t="s">
        <v>376</v>
      </c>
      <c r="K15" s="96" t="s">
        <v>377</v>
      </c>
      <c r="L15" s="97" t="s">
        <v>0</v>
      </c>
      <c r="M15" s="102"/>
      <c r="N15" s="98">
        <f>Q3</f>
        <v>0.24840000000000001</v>
      </c>
      <c r="O15" s="103"/>
      <c r="P15" s="99" t="s">
        <v>376</v>
      </c>
      <c r="Q15" s="97" t="s">
        <v>0</v>
      </c>
    </row>
    <row r="16" spans="1:17" s="121" customFormat="1" x14ac:dyDescent="0.2">
      <c r="A16" s="116" t="s">
        <v>1</v>
      </c>
      <c r="B16" s="117" t="s">
        <v>450</v>
      </c>
      <c r="C16" s="117"/>
      <c r="D16" s="310"/>
      <c r="E16" s="133"/>
      <c r="F16" s="148">
        <f>SUM(Q17:Q24)</f>
        <v>77589.389546000006</v>
      </c>
      <c r="G16" s="117"/>
      <c r="H16" s="114"/>
      <c r="I16" s="115"/>
      <c r="J16" s="116"/>
      <c r="K16" s="117"/>
      <c r="L16" s="114"/>
      <c r="M16" s="118"/>
      <c r="N16" s="119"/>
      <c r="O16" s="115"/>
      <c r="P16" s="120"/>
      <c r="Q16" s="114"/>
    </row>
    <row r="17" spans="1:17" x14ac:dyDescent="0.2">
      <c r="A17" s="104" t="s">
        <v>2</v>
      </c>
      <c r="B17" s="105" t="s">
        <v>5</v>
      </c>
      <c r="C17" s="122" t="s">
        <v>6</v>
      </c>
      <c r="D17" s="311" t="s">
        <v>451</v>
      </c>
      <c r="E17" s="81"/>
      <c r="F17" s="82">
        <v>8.67</v>
      </c>
      <c r="G17" s="306">
        <v>81.2</v>
      </c>
      <c r="H17" s="307">
        <f>G17+F17</f>
        <v>89.87</v>
      </c>
      <c r="I17" s="80"/>
      <c r="J17" s="82">
        <f>F17*D17</f>
        <v>130.05000000000001</v>
      </c>
      <c r="K17" s="83">
        <f>G17*D17</f>
        <v>1218</v>
      </c>
      <c r="L17" s="307">
        <f>K17+J17</f>
        <v>1348.05</v>
      </c>
      <c r="M17" s="80"/>
      <c r="N17" s="308">
        <f>Q$3*L17</f>
        <v>334.85561999999999</v>
      </c>
      <c r="O17" s="80"/>
      <c r="P17" s="309">
        <f t="shared" ref="P17:P23" si="0">J17*(1+Q$3)</f>
        <v>162.35442</v>
      </c>
      <c r="Q17" s="307">
        <f t="shared" ref="Q17:Q23" si="1">L17*(1+Q$3)</f>
        <v>1682.9056199999998</v>
      </c>
    </row>
    <row r="18" spans="1:17" ht="25.5" x14ac:dyDescent="0.2">
      <c r="A18" s="104" t="s">
        <v>7</v>
      </c>
      <c r="B18" s="105" t="s">
        <v>10</v>
      </c>
      <c r="C18" s="122" t="s">
        <v>11</v>
      </c>
      <c r="D18" s="311" t="s">
        <v>452</v>
      </c>
      <c r="E18" s="81"/>
      <c r="F18" s="82">
        <v>0</v>
      </c>
      <c r="G18" s="306">
        <v>20</v>
      </c>
      <c r="H18" s="307">
        <f t="shared" ref="H18:H23" si="2">G18+F18</f>
        <v>20</v>
      </c>
      <c r="I18" s="80"/>
      <c r="J18" s="82">
        <f t="shared" ref="J18:J23" si="3">F18*D18</f>
        <v>0</v>
      </c>
      <c r="K18" s="83">
        <f t="shared" ref="K18:K23" si="4">G18*D18</f>
        <v>240</v>
      </c>
      <c r="L18" s="307">
        <f t="shared" ref="L18:L23" si="5">K18+J18</f>
        <v>240</v>
      </c>
      <c r="M18" s="80"/>
      <c r="N18" s="308">
        <f t="shared" ref="N18:N23" si="6">Q$3*L18</f>
        <v>59.616</v>
      </c>
      <c r="O18" s="80"/>
      <c r="P18" s="309">
        <f t="shared" si="0"/>
        <v>0</v>
      </c>
      <c r="Q18" s="307">
        <f t="shared" si="1"/>
        <v>299.61599999999999</v>
      </c>
    </row>
    <row r="19" spans="1:17" x14ac:dyDescent="0.2">
      <c r="A19" s="104" t="s">
        <v>12</v>
      </c>
      <c r="B19" s="105" t="s">
        <v>14</v>
      </c>
      <c r="C19" s="122" t="s">
        <v>15</v>
      </c>
      <c r="D19" s="311" t="s">
        <v>453</v>
      </c>
      <c r="E19" s="81"/>
      <c r="F19" s="82">
        <v>128.61000000000001</v>
      </c>
      <c r="G19" s="306">
        <v>0</v>
      </c>
      <c r="H19" s="307">
        <f t="shared" si="2"/>
        <v>128.61000000000001</v>
      </c>
      <c r="I19" s="80"/>
      <c r="J19" s="82">
        <f t="shared" si="3"/>
        <v>25722.000000000004</v>
      </c>
      <c r="K19" s="83">
        <f t="shared" si="4"/>
        <v>0</v>
      </c>
      <c r="L19" s="307">
        <f t="shared" si="5"/>
        <v>25722.000000000004</v>
      </c>
      <c r="M19" s="80"/>
      <c r="N19" s="308">
        <f t="shared" si="6"/>
        <v>6389.3448000000008</v>
      </c>
      <c r="O19" s="80"/>
      <c r="P19" s="309">
        <f t="shared" si="0"/>
        <v>32111.344800000003</v>
      </c>
      <c r="Q19" s="307">
        <f t="shared" si="1"/>
        <v>32111.344800000003</v>
      </c>
    </row>
    <row r="20" spans="1:17" x14ac:dyDescent="0.2">
      <c r="A20" s="104" t="s">
        <v>454</v>
      </c>
      <c r="B20" s="105" t="s">
        <v>18</v>
      </c>
      <c r="C20" s="122" t="s">
        <v>19</v>
      </c>
      <c r="D20" s="311" t="s">
        <v>455</v>
      </c>
      <c r="E20" s="81"/>
      <c r="F20" s="82">
        <v>5431.07</v>
      </c>
      <c r="G20" s="306">
        <v>0</v>
      </c>
      <c r="H20" s="307">
        <f t="shared" si="2"/>
        <v>5431.07</v>
      </c>
      <c r="I20" s="80"/>
      <c r="J20" s="82">
        <f t="shared" si="3"/>
        <v>19008.744999999999</v>
      </c>
      <c r="K20" s="83">
        <f t="shared" si="4"/>
        <v>0</v>
      </c>
      <c r="L20" s="307">
        <f t="shared" si="5"/>
        <v>19008.744999999999</v>
      </c>
      <c r="M20" s="80"/>
      <c r="N20" s="308">
        <f t="shared" si="6"/>
        <v>4721.772258</v>
      </c>
      <c r="O20" s="80"/>
      <c r="P20" s="309">
        <f t="shared" si="0"/>
        <v>23730.517257999996</v>
      </c>
      <c r="Q20" s="307">
        <f t="shared" si="1"/>
        <v>23730.517257999996</v>
      </c>
    </row>
    <row r="21" spans="1:17" x14ac:dyDescent="0.2">
      <c r="A21" s="104" t="s">
        <v>456</v>
      </c>
      <c r="B21" s="105" t="s">
        <v>21</v>
      </c>
      <c r="C21" s="122" t="s">
        <v>22</v>
      </c>
      <c r="D21" s="311" t="s">
        <v>457</v>
      </c>
      <c r="E21" s="81"/>
      <c r="F21" s="82">
        <v>0</v>
      </c>
      <c r="G21" s="306">
        <v>250</v>
      </c>
      <c r="H21" s="307">
        <f t="shared" si="2"/>
        <v>250</v>
      </c>
      <c r="I21" s="80"/>
      <c r="J21" s="82">
        <f t="shared" si="3"/>
        <v>0</v>
      </c>
      <c r="K21" s="83">
        <f t="shared" si="4"/>
        <v>250</v>
      </c>
      <c r="L21" s="307">
        <f t="shared" si="5"/>
        <v>250</v>
      </c>
      <c r="M21" s="80"/>
      <c r="N21" s="308">
        <f t="shared" si="6"/>
        <v>62.1</v>
      </c>
      <c r="O21" s="80"/>
      <c r="P21" s="309">
        <f t="shared" si="0"/>
        <v>0</v>
      </c>
      <c r="Q21" s="307">
        <f t="shared" si="1"/>
        <v>312.09999999999997</v>
      </c>
    </row>
    <row r="22" spans="1:17" ht="25.5" x14ac:dyDescent="0.2">
      <c r="A22" s="104" t="s">
        <v>458</v>
      </c>
      <c r="B22" s="105" t="s">
        <v>459</v>
      </c>
      <c r="C22" s="122" t="s">
        <v>15</v>
      </c>
      <c r="D22" s="311" t="s">
        <v>460</v>
      </c>
      <c r="E22" s="81"/>
      <c r="F22" s="82">
        <v>14.17</v>
      </c>
      <c r="G22" s="306">
        <v>0</v>
      </c>
      <c r="H22" s="307">
        <f t="shared" si="2"/>
        <v>14.17</v>
      </c>
      <c r="I22" s="80"/>
      <c r="J22" s="82">
        <f t="shared" si="3"/>
        <v>453.44</v>
      </c>
      <c r="K22" s="83">
        <f t="shared" si="4"/>
        <v>0</v>
      </c>
      <c r="L22" s="307">
        <f t="shared" si="5"/>
        <v>453.44</v>
      </c>
      <c r="M22" s="80"/>
      <c r="N22" s="308">
        <f t="shared" si="6"/>
        <v>112.634496</v>
      </c>
      <c r="O22" s="80"/>
      <c r="P22" s="309">
        <f t="shared" si="0"/>
        <v>566.07449599999995</v>
      </c>
      <c r="Q22" s="307">
        <f t="shared" si="1"/>
        <v>566.07449599999995</v>
      </c>
    </row>
    <row r="23" spans="1:17" x14ac:dyDescent="0.2">
      <c r="A23" s="104" t="s">
        <v>461</v>
      </c>
      <c r="B23" s="105" t="s">
        <v>24</v>
      </c>
      <c r="C23" s="122" t="s">
        <v>25</v>
      </c>
      <c r="D23" s="311" t="s">
        <v>457</v>
      </c>
      <c r="E23" s="81"/>
      <c r="F23" s="82">
        <v>0</v>
      </c>
      <c r="G23" s="306">
        <v>254.59</v>
      </c>
      <c r="H23" s="307">
        <f t="shared" si="2"/>
        <v>254.59</v>
      </c>
      <c r="I23" s="80"/>
      <c r="J23" s="82">
        <f t="shared" si="3"/>
        <v>0</v>
      </c>
      <c r="K23" s="83">
        <f t="shared" si="4"/>
        <v>254.59</v>
      </c>
      <c r="L23" s="307">
        <f t="shared" si="5"/>
        <v>254.59</v>
      </c>
      <c r="M23" s="80"/>
      <c r="N23" s="308">
        <f t="shared" si="6"/>
        <v>63.240156000000006</v>
      </c>
      <c r="O23" s="80"/>
      <c r="P23" s="309">
        <f t="shared" si="0"/>
        <v>0</v>
      </c>
      <c r="Q23" s="307">
        <f t="shared" si="1"/>
        <v>317.83015599999999</v>
      </c>
    </row>
    <row r="24" spans="1:17" ht="25.5" x14ac:dyDescent="0.2">
      <c r="A24" s="104" t="s">
        <v>1389</v>
      </c>
      <c r="B24" s="105" t="s">
        <v>1387</v>
      </c>
      <c r="C24" s="122" t="s">
        <v>1388</v>
      </c>
      <c r="D24" s="312">
        <v>24384</v>
      </c>
      <c r="E24" s="81"/>
      <c r="F24" s="82">
        <v>0</v>
      </c>
      <c r="G24" s="306">
        <v>0.61</v>
      </c>
      <c r="H24" s="307">
        <f t="shared" ref="H24" si="7">G24+F24</f>
        <v>0.61</v>
      </c>
      <c r="I24" s="80"/>
      <c r="J24" s="82">
        <f t="shared" ref="J24" si="8">F24*D24</f>
        <v>0</v>
      </c>
      <c r="K24" s="83">
        <f t="shared" ref="K24" si="9">G24*D24</f>
        <v>14874.24</v>
      </c>
      <c r="L24" s="307">
        <f t="shared" ref="L24" si="10">K24+J24</f>
        <v>14874.24</v>
      </c>
      <c r="M24" s="80"/>
      <c r="N24" s="308">
        <f t="shared" ref="N24" si="11">Q$3*L24</f>
        <v>3694.7612159999999</v>
      </c>
      <c r="O24" s="80"/>
      <c r="P24" s="309">
        <f t="shared" ref="P24" si="12">J24*(1+Q$3)</f>
        <v>0</v>
      </c>
      <c r="Q24" s="307">
        <f t="shared" ref="Q24" si="13">L24*(1+Q$3)</f>
        <v>18569.001216000001</v>
      </c>
    </row>
    <row r="25" spans="1:17" s="121" customFormat="1" x14ac:dyDescent="0.2">
      <c r="A25" s="116" t="s">
        <v>26</v>
      </c>
      <c r="B25" s="117" t="s">
        <v>27</v>
      </c>
      <c r="C25" s="117"/>
      <c r="D25" s="310"/>
      <c r="E25" s="133"/>
      <c r="F25" s="148">
        <f>F26+F44+F58+F61+F71+F75+F78+F80+F83+F94+F101+F118+F126+F146+F168+F178+F207+F223+F244+F287+F307+F318</f>
        <v>405082.75590923993</v>
      </c>
      <c r="G25" s="117"/>
      <c r="H25" s="114"/>
      <c r="I25" s="115"/>
      <c r="J25" s="116"/>
      <c r="K25" s="117"/>
      <c r="L25" s="114"/>
      <c r="M25" s="118"/>
      <c r="N25" s="119"/>
      <c r="O25" s="115"/>
      <c r="P25" s="120"/>
      <c r="Q25" s="114"/>
    </row>
    <row r="26" spans="1:17" s="113" customFormat="1" x14ac:dyDescent="0.2">
      <c r="A26" s="123" t="s">
        <v>28</v>
      </c>
      <c r="B26" s="124" t="s">
        <v>257</v>
      </c>
      <c r="C26" s="124"/>
      <c r="D26" s="313"/>
      <c r="E26" s="134"/>
      <c r="F26" s="149">
        <f>SUM(Q27:Q43)</f>
        <v>7757.6177728800012</v>
      </c>
      <c r="G26" s="124"/>
      <c r="H26" s="106"/>
      <c r="I26" s="107"/>
      <c r="J26" s="108"/>
      <c r="K26" s="109"/>
      <c r="L26" s="106"/>
      <c r="M26" s="110"/>
      <c r="N26" s="111"/>
      <c r="O26" s="107"/>
      <c r="P26" s="112"/>
      <c r="Q26" s="106"/>
    </row>
    <row r="27" spans="1:17" x14ac:dyDescent="0.2">
      <c r="A27" s="104" t="s">
        <v>29</v>
      </c>
      <c r="B27" s="105" t="s">
        <v>462</v>
      </c>
      <c r="C27" s="122" t="s">
        <v>22</v>
      </c>
      <c r="D27" s="311" t="s">
        <v>463</v>
      </c>
      <c r="E27" s="81"/>
      <c r="F27" s="82">
        <v>14.17</v>
      </c>
      <c r="G27" s="306">
        <v>0</v>
      </c>
      <c r="H27" s="307">
        <f t="shared" ref="H27:H76" si="14">G27+F27</f>
        <v>14.17</v>
      </c>
      <c r="I27" s="80"/>
      <c r="J27" s="82">
        <f t="shared" ref="J27:J76" si="15">F27*D27</f>
        <v>1107.1020999999998</v>
      </c>
      <c r="K27" s="83">
        <f t="shared" ref="K27:K76" si="16">G27*D27</f>
        <v>0</v>
      </c>
      <c r="L27" s="307">
        <f t="shared" ref="L27:L76" si="17">K27+J27</f>
        <v>1107.1020999999998</v>
      </c>
      <c r="M27" s="80"/>
      <c r="N27" s="308">
        <f t="shared" ref="N27:N43" si="18">Q$3*L27</f>
        <v>275.00416163999995</v>
      </c>
      <c r="O27" s="80"/>
      <c r="P27" s="309">
        <f t="shared" ref="P27:P43" si="19">J27*(1+Q$3)</f>
        <v>1382.1062616399997</v>
      </c>
      <c r="Q27" s="307">
        <f t="shared" ref="Q27:Q43" si="20">L27*(1+Q$3)</f>
        <v>1382.1062616399997</v>
      </c>
    </row>
    <row r="28" spans="1:17" x14ac:dyDescent="0.2">
      <c r="A28" s="104" t="s">
        <v>30</v>
      </c>
      <c r="B28" s="105" t="s">
        <v>464</v>
      </c>
      <c r="C28" s="122" t="s">
        <v>22</v>
      </c>
      <c r="D28" s="311" t="s">
        <v>465</v>
      </c>
      <c r="E28" s="81"/>
      <c r="F28" s="82">
        <v>8.7200000000000006</v>
      </c>
      <c r="G28" s="306">
        <v>0</v>
      </c>
      <c r="H28" s="307">
        <f t="shared" si="14"/>
        <v>8.7200000000000006</v>
      </c>
      <c r="I28" s="80"/>
      <c r="J28" s="82">
        <f t="shared" si="15"/>
        <v>893.80000000000007</v>
      </c>
      <c r="K28" s="83">
        <f t="shared" si="16"/>
        <v>0</v>
      </c>
      <c r="L28" s="307">
        <f t="shared" si="17"/>
        <v>893.80000000000007</v>
      </c>
      <c r="M28" s="80"/>
      <c r="N28" s="308">
        <f t="shared" si="18"/>
        <v>222.01992000000001</v>
      </c>
      <c r="O28" s="80"/>
      <c r="P28" s="309">
        <f t="shared" si="19"/>
        <v>1115.8199200000001</v>
      </c>
      <c r="Q28" s="307">
        <f t="shared" si="20"/>
        <v>1115.8199200000001</v>
      </c>
    </row>
    <row r="29" spans="1:17" x14ac:dyDescent="0.2">
      <c r="A29" s="104" t="s">
        <v>32</v>
      </c>
      <c r="B29" s="105" t="s">
        <v>466</v>
      </c>
      <c r="C29" s="122" t="s">
        <v>25</v>
      </c>
      <c r="D29" s="311" t="s">
        <v>467</v>
      </c>
      <c r="E29" s="81"/>
      <c r="F29" s="82">
        <v>55.58</v>
      </c>
      <c r="G29" s="306">
        <v>18.12</v>
      </c>
      <c r="H29" s="307">
        <f t="shared" si="14"/>
        <v>73.7</v>
      </c>
      <c r="I29" s="80"/>
      <c r="J29" s="82">
        <f t="shared" si="15"/>
        <v>277.89999999999998</v>
      </c>
      <c r="K29" s="83">
        <f t="shared" si="16"/>
        <v>90.600000000000009</v>
      </c>
      <c r="L29" s="307">
        <f t="shared" si="17"/>
        <v>368.5</v>
      </c>
      <c r="M29" s="80"/>
      <c r="N29" s="308">
        <f t="shared" si="18"/>
        <v>91.53540000000001</v>
      </c>
      <c r="O29" s="80"/>
      <c r="P29" s="309">
        <f t="shared" si="19"/>
        <v>346.93035999999995</v>
      </c>
      <c r="Q29" s="307">
        <f t="shared" si="20"/>
        <v>460.03539999999998</v>
      </c>
    </row>
    <row r="30" spans="1:17" x14ac:dyDescent="0.2">
      <c r="A30" s="104" t="s">
        <v>35</v>
      </c>
      <c r="B30" s="105" t="s">
        <v>468</v>
      </c>
      <c r="C30" s="122" t="s">
        <v>95</v>
      </c>
      <c r="D30" s="311" t="s">
        <v>469</v>
      </c>
      <c r="E30" s="81"/>
      <c r="F30" s="82">
        <v>14.54</v>
      </c>
      <c r="G30" s="306">
        <v>0</v>
      </c>
      <c r="H30" s="307">
        <f t="shared" si="14"/>
        <v>14.54</v>
      </c>
      <c r="I30" s="80"/>
      <c r="J30" s="82">
        <f t="shared" si="15"/>
        <v>135.22200000000001</v>
      </c>
      <c r="K30" s="83">
        <f t="shared" si="16"/>
        <v>0</v>
      </c>
      <c r="L30" s="307">
        <f t="shared" si="17"/>
        <v>135.22200000000001</v>
      </c>
      <c r="M30" s="80"/>
      <c r="N30" s="308">
        <f t="shared" si="18"/>
        <v>33.589144800000007</v>
      </c>
      <c r="O30" s="80"/>
      <c r="P30" s="309">
        <f t="shared" si="19"/>
        <v>168.81114479999999</v>
      </c>
      <c r="Q30" s="307">
        <f t="shared" si="20"/>
        <v>168.81114479999999</v>
      </c>
    </row>
    <row r="31" spans="1:17" x14ac:dyDescent="0.2">
      <c r="A31" s="104" t="s">
        <v>38</v>
      </c>
      <c r="B31" s="105" t="s">
        <v>34</v>
      </c>
      <c r="C31" s="122" t="s">
        <v>6</v>
      </c>
      <c r="D31" s="311" t="s">
        <v>470</v>
      </c>
      <c r="E31" s="81"/>
      <c r="F31" s="82">
        <v>36.619999999999997</v>
      </c>
      <c r="G31" s="306">
        <v>15.01</v>
      </c>
      <c r="H31" s="307">
        <f t="shared" si="14"/>
        <v>51.629999999999995</v>
      </c>
      <c r="I31" s="80"/>
      <c r="J31" s="82">
        <f t="shared" si="15"/>
        <v>59.690599999999989</v>
      </c>
      <c r="K31" s="83">
        <f t="shared" si="16"/>
        <v>24.466299999999997</v>
      </c>
      <c r="L31" s="307">
        <f t="shared" si="17"/>
        <v>84.156899999999979</v>
      </c>
      <c r="M31" s="80"/>
      <c r="N31" s="308">
        <f t="shared" si="18"/>
        <v>20.904573959999997</v>
      </c>
      <c r="O31" s="80"/>
      <c r="P31" s="309">
        <f t="shared" si="19"/>
        <v>74.51774503999998</v>
      </c>
      <c r="Q31" s="307">
        <f t="shared" si="20"/>
        <v>105.06147395999997</v>
      </c>
    </row>
    <row r="32" spans="1:17" x14ac:dyDescent="0.2">
      <c r="A32" s="104" t="s">
        <v>40</v>
      </c>
      <c r="B32" s="105" t="s">
        <v>471</v>
      </c>
      <c r="C32" s="122" t="s">
        <v>22</v>
      </c>
      <c r="D32" s="311" t="s">
        <v>457</v>
      </c>
      <c r="E32" s="81"/>
      <c r="F32" s="82">
        <v>4.16</v>
      </c>
      <c r="G32" s="306">
        <v>1.52</v>
      </c>
      <c r="H32" s="307">
        <f t="shared" si="14"/>
        <v>5.68</v>
      </c>
      <c r="I32" s="80"/>
      <c r="J32" s="82">
        <f t="shared" si="15"/>
        <v>4.16</v>
      </c>
      <c r="K32" s="83">
        <f t="shared" si="16"/>
        <v>1.52</v>
      </c>
      <c r="L32" s="307">
        <f t="shared" si="17"/>
        <v>5.68</v>
      </c>
      <c r="M32" s="80"/>
      <c r="N32" s="308">
        <f t="shared" si="18"/>
        <v>1.4109119999999999</v>
      </c>
      <c r="O32" s="80"/>
      <c r="P32" s="309">
        <f t="shared" si="19"/>
        <v>5.1933439999999997</v>
      </c>
      <c r="Q32" s="307">
        <f t="shared" si="20"/>
        <v>7.0909119999999994</v>
      </c>
    </row>
    <row r="33" spans="1:17" ht="38.25" x14ac:dyDescent="0.2">
      <c r="A33" s="104" t="s">
        <v>41</v>
      </c>
      <c r="B33" s="105" t="s">
        <v>472</v>
      </c>
      <c r="C33" s="122" t="s">
        <v>22</v>
      </c>
      <c r="D33" s="311" t="s">
        <v>473</v>
      </c>
      <c r="E33" s="81"/>
      <c r="F33" s="82">
        <v>2.2799999999999998</v>
      </c>
      <c r="G33" s="306">
        <v>0.84</v>
      </c>
      <c r="H33" s="307">
        <f t="shared" si="14"/>
        <v>3.1199999999999997</v>
      </c>
      <c r="I33" s="80"/>
      <c r="J33" s="82">
        <f t="shared" si="15"/>
        <v>458.28</v>
      </c>
      <c r="K33" s="83">
        <f t="shared" si="16"/>
        <v>168.84</v>
      </c>
      <c r="L33" s="307">
        <f t="shared" si="17"/>
        <v>627.12</v>
      </c>
      <c r="M33" s="80"/>
      <c r="N33" s="308">
        <f t="shared" si="18"/>
        <v>155.77660800000001</v>
      </c>
      <c r="O33" s="80"/>
      <c r="P33" s="309">
        <f t="shared" si="19"/>
        <v>572.11675199999991</v>
      </c>
      <c r="Q33" s="307">
        <f t="shared" si="20"/>
        <v>782.89660800000001</v>
      </c>
    </row>
    <row r="34" spans="1:17" ht="25.5" x14ac:dyDescent="0.2">
      <c r="A34" s="104" t="s">
        <v>42</v>
      </c>
      <c r="B34" s="105" t="s">
        <v>474</v>
      </c>
      <c r="C34" s="122" t="s">
        <v>22</v>
      </c>
      <c r="D34" s="311" t="s">
        <v>475</v>
      </c>
      <c r="E34" s="81"/>
      <c r="F34" s="82">
        <v>2.2799999999999998</v>
      </c>
      <c r="G34" s="306">
        <v>0.84</v>
      </c>
      <c r="H34" s="307">
        <f t="shared" si="14"/>
        <v>3.1199999999999997</v>
      </c>
      <c r="I34" s="80"/>
      <c r="J34" s="82">
        <f t="shared" si="15"/>
        <v>22.799999999999997</v>
      </c>
      <c r="K34" s="83">
        <f t="shared" si="16"/>
        <v>8.4</v>
      </c>
      <c r="L34" s="307">
        <f t="shared" si="17"/>
        <v>31.199999999999996</v>
      </c>
      <c r="M34" s="80"/>
      <c r="N34" s="308">
        <f t="shared" si="18"/>
        <v>7.7500799999999996</v>
      </c>
      <c r="O34" s="80"/>
      <c r="P34" s="309">
        <f t="shared" si="19"/>
        <v>28.463519999999995</v>
      </c>
      <c r="Q34" s="307">
        <f t="shared" si="20"/>
        <v>38.950079999999993</v>
      </c>
    </row>
    <row r="35" spans="1:17" ht="25.5" x14ac:dyDescent="0.2">
      <c r="A35" s="104" t="s">
        <v>43</v>
      </c>
      <c r="B35" s="105" t="s">
        <v>476</v>
      </c>
      <c r="C35" s="122" t="s">
        <v>22</v>
      </c>
      <c r="D35" s="311" t="s">
        <v>477</v>
      </c>
      <c r="E35" s="81"/>
      <c r="F35" s="82">
        <v>7.91</v>
      </c>
      <c r="G35" s="306">
        <v>3.23</v>
      </c>
      <c r="H35" s="307">
        <f t="shared" si="14"/>
        <v>11.14</v>
      </c>
      <c r="I35" s="80"/>
      <c r="J35" s="82">
        <f t="shared" si="15"/>
        <v>448.49700000000001</v>
      </c>
      <c r="K35" s="83">
        <f t="shared" si="16"/>
        <v>183.14100000000002</v>
      </c>
      <c r="L35" s="307">
        <f t="shared" si="17"/>
        <v>631.63800000000003</v>
      </c>
      <c r="M35" s="80"/>
      <c r="N35" s="308">
        <f t="shared" si="18"/>
        <v>156.89887920000001</v>
      </c>
      <c r="O35" s="80"/>
      <c r="P35" s="309">
        <f t="shared" si="19"/>
        <v>559.90365480000003</v>
      </c>
      <c r="Q35" s="307">
        <f t="shared" si="20"/>
        <v>788.53687920000004</v>
      </c>
    </row>
    <row r="36" spans="1:17" x14ac:dyDescent="0.2">
      <c r="A36" s="104" t="s">
        <v>44</v>
      </c>
      <c r="B36" s="105" t="s">
        <v>478</v>
      </c>
      <c r="C36" s="122" t="s">
        <v>22</v>
      </c>
      <c r="D36" s="311" t="s">
        <v>479</v>
      </c>
      <c r="E36" s="81"/>
      <c r="F36" s="82">
        <v>7.91</v>
      </c>
      <c r="G36" s="306">
        <v>3.23</v>
      </c>
      <c r="H36" s="307">
        <f t="shared" si="14"/>
        <v>11.14</v>
      </c>
      <c r="I36" s="80"/>
      <c r="J36" s="82">
        <f t="shared" si="15"/>
        <v>5.7743000000000002</v>
      </c>
      <c r="K36" s="83">
        <f t="shared" si="16"/>
        <v>2.3578999999999999</v>
      </c>
      <c r="L36" s="307">
        <f t="shared" si="17"/>
        <v>8.132200000000001</v>
      </c>
      <c r="M36" s="80"/>
      <c r="N36" s="308">
        <f t="shared" si="18"/>
        <v>2.0200384800000002</v>
      </c>
      <c r="O36" s="80"/>
      <c r="P36" s="309">
        <f t="shared" si="19"/>
        <v>7.2086361200000004</v>
      </c>
      <c r="Q36" s="307">
        <f t="shared" si="20"/>
        <v>10.152238480000001</v>
      </c>
    </row>
    <row r="37" spans="1:17" x14ac:dyDescent="0.2">
      <c r="A37" s="104" t="s">
        <v>45</v>
      </c>
      <c r="B37" s="105" t="s">
        <v>480</v>
      </c>
      <c r="C37" s="122" t="s">
        <v>22</v>
      </c>
      <c r="D37" s="311" t="s">
        <v>475</v>
      </c>
      <c r="E37" s="81"/>
      <c r="F37" s="82">
        <v>133.28</v>
      </c>
      <c r="G37" s="306">
        <v>41.77</v>
      </c>
      <c r="H37" s="307">
        <f t="shared" si="14"/>
        <v>175.05</v>
      </c>
      <c r="I37" s="80"/>
      <c r="J37" s="82">
        <f t="shared" si="15"/>
        <v>1332.8</v>
      </c>
      <c r="K37" s="83">
        <f t="shared" si="16"/>
        <v>417.70000000000005</v>
      </c>
      <c r="L37" s="307">
        <f t="shared" si="17"/>
        <v>1750.5</v>
      </c>
      <c r="M37" s="80"/>
      <c r="N37" s="308">
        <f t="shared" si="18"/>
        <v>434.82420000000002</v>
      </c>
      <c r="O37" s="80"/>
      <c r="P37" s="309">
        <f t="shared" si="19"/>
        <v>1663.8675199999998</v>
      </c>
      <c r="Q37" s="307">
        <f t="shared" si="20"/>
        <v>2185.3242</v>
      </c>
    </row>
    <row r="38" spans="1:17" ht="25.5" x14ac:dyDescent="0.2">
      <c r="A38" s="104" t="s">
        <v>47</v>
      </c>
      <c r="B38" s="105" t="s">
        <v>481</v>
      </c>
      <c r="C38" s="122" t="s">
        <v>22</v>
      </c>
      <c r="D38" s="311" t="s">
        <v>482</v>
      </c>
      <c r="E38" s="81"/>
      <c r="F38" s="82">
        <v>17.96</v>
      </c>
      <c r="G38" s="306">
        <v>14.77</v>
      </c>
      <c r="H38" s="307">
        <f t="shared" si="14"/>
        <v>32.730000000000004</v>
      </c>
      <c r="I38" s="80"/>
      <c r="J38" s="82">
        <f t="shared" si="15"/>
        <v>125.72</v>
      </c>
      <c r="K38" s="83">
        <f t="shared" si="16"/>
        <v>103.39</v>
      </c>
      <c r="L38" s="307">
        <f t="shared" si="17"/>
        <v>229.11</v>
      </c>
      <c r="M38" s="80"/>
      <c r="N38" s="308">
        <f t="shared" si="18"/>
        <v>56.910924000000009</v>
      </c>
      <c r="O38" s="80"/>
      <c r="P38" s="309">
        <f t="shared" si="19"/>
        <v>156.948848</v>
      </c>
      <c r="Q38" s="307">
        <f t="shared" si="20"/>
        <v>286.02092399999998</v>
      </c>
    </row>
    <row r="39" spans="1:17" x14ac:dyDescent="0.2">
      <c r="A39" s="104" t="s">
        <v>48</v>
      </c>
      <c r="B39" s="105" t="s">
        <v>483</v>
      </c>
      <c r="C39" s="122" t="s">
        <v>22</v>
      </c>
      <c r="D39" s="311" t="s">
        <v>484</v>
      </c>
      <c r="E39" s="81"/>
      <c r="F39" s="82">
        <v>17.96</v>
      </c>
      <c r="G39" s="306">
        <v>14.77</v>
      </c>
      <c r="H39" s="307">
        <f t="shared" si="14"/>
        <v>32.730000000000004</v>
      </c>
      <c r="I39" s="80"/>
      <c r="J39" s="82">
        <f t="shared" si="15"/>
        <v>123.92400000000001</v>
      </c>
      <c r="K39" s="83">
        <f t="shared" si="16"/>
        <v>101.913</v>
      </c>
      <c r="L39" s="307">
        <f t="shared" si="17"/>
        <v>225.83699999999999</v>
      </c>
      <c r="M39" s="80"/>
      <c r="N39" s="308">
        <f t="shared" si="18"/>
        <v>56.097910800000001</v>
      </c>
      <c r="O39" s="80"/>
      <c r="P39" s="309">
        <f t="shared" si="19"/>
        <v>154.70672160000001</v>
      </c>
      <c r="Q39" s="307">
        <f t="shared" si="20"/>
        <v>281.93491079999995</v>
      </c>
    </row>
    <row r="40" spans="1:17" x14ac:dyDescent="0.2">
      <c r="A40" s="104" t="s">
        <v>49</v>
      </c>
      <c r="B40" s="105" t="s">
        <v>485</v>
      </c>
      <c r="C40" s="122" t="s">
        <v>37</v>
      </c>
      <c r="D40" s="311" t="s">
        <v>486</v>
      </c>
      <c r="E40" s="81"/>
      <c r="F40" s="82">
        <v>8.64</v>
      </c>
      <c r="G40" s="306">
        <v>2.97</v>
      </c>
      <c r="H40" s="307">
        <f t="shared" si="14"/>
        <v>11.610000000000001</v>
      </c>
      <c r="I40" s="80"/>
      <c r="J40" s="82">
        <f t="shared" si="15"/>
        <v>34.56</v>
      </c>
      <c r="K40" s="83">
        <f t="shared" si="16"/>
        <v>11.88</v>
      </c>
      <c r="L40" s="307">
        <f t="shared" si="17"/>
        <v>46.440000000000005</v>
      </c>
      <c r="M40" s="80"/>
      <c r="N40" s="308">
        <f t="shared" si="18"/>
        <v>11.535696000000002</v>
      </c>
      <c r="O40" s="80"/>
      <c r="P40" s="309">
        <f t="shared" si="19"/>
        <v>43.144704000000004</v>
      </c>
      <c r="Q40" s="307">
        <f t="shared" si="20"/>
        <v>57.975696000000006</v>
      </c>
    </row>
    <row r="41" spans="1:17" x14ac:dyDescent="0.2">
      <c r="A41" s="104" t="s">
        <v>51</v>
      </c>
      <c r="B41" s="105" t="s">
        <v>487</v>
      </c>
      <c r="C41" s="122" t="s">
        <v>37</v>
      </c>
      <c r="D41" s="311" t="s">
        <v>457</v>
      </c>
      <c r="E41" s="81"/>
      <c r="F41" s="82">
        <v>8.64</v>
      </c>
      <c r="G41" s="306">
        <v>2.97</v>
      </c>
      <c r="H41" s="307">
        <f t="shared" si="14"/>
        <v>11.610000000000001</v>
      </c>
      <c r="I41" s="80"/>
      <c r="J41" s="82">
        <f t="shared" si="15"/>
        <v>8.64</v>
      </c>
      <c r="K41" s="83">
        <f t="shared" si="16"/>
        <v>2.97</v>
      </c>
      <c r="L41" s="307">
        <f t="shared" si="17"/>
        <v>11.610000000000001</v>
      </c>
      <c r="M41" s="80"/>
      <c r="N41" s="308">
        <f t="shared" si="18"/>
        <v>2.8839240000000004</v>
      </c>
      <c r="O41" s="80"/>
      <c r="P41" s="309">
        <f t="shared" si="19"/>
        <v>10.786176000000001</v>
      </c>
      <c r="Q41" s="307">
        <f t="shared" si="20"/>
        <v>14.493924000000002</v>
      </c>
    </row>
    <row r="42" spans="1:17" x14ac:dyDescent="0.2">
      <c r="A42" s="104" t="s">
        <v>488</v>
      </c>
      <c r="B42" s="105" t="s">
        <v>489</v>
      </c>
      <c r="C42" s="122" t="s">
        <v>37</v>
      </c>
      <c r="D42" s="311" t="s">
        <v>490</v>
      </c>
      <c r="E42" s="81"/>
      <c r="F42" s="82">
        <v>1.07</v>
      </c>
      <c r="G42" s="306">
        <v>0.38</v>
      </c>
      <c r="H42" s="307">
        <f t="shared" si="14"/>
        <v>1.4500000000000002</v>
      </c>
      <c r="I42" s="80"/>
      <c r="J42" s="82">
        <f t="shared" si="15"/>
        <v>6.42</v>
      </c>
      <c r="K42" s="83">
        <f t="shared" si="16"/>
        <v>2.2800000000000002</v>
      </c>
      <c r="L42" s="307">
        <f t="shared" si="17"/>
        <v>8.6999999999999993</v>
      </c>
      <c r="M42" s="80"/>
      <c r="N42" s="308">
        <f t="shared" si="18"/>
        <v>2.1610800000000001</v>
      </c>
      <c r="O42" s="80"/>
      <c r="P42" s="309">
        <f t="shared" si="19"/>
        <v>8.0147279999999999</v>
      </c>
      <c r="Q42" s="307">
        <f t="shared" si="20"/>
        <v>10.861079999999999</v>
      </c>
    </row>
    <row r="43" spans="1:17" x14ac:dyDescent="0.2">
      <c r="A43" s="104" t="s">
        <v>491</v>
      </c>
      <c r="B43" s="105" t="s">
        <v>492</v>
      </c>
      <c r="C43" s="122" t="s">
        <v>37</v>
      </c>
      <c r="D43" s="311" t="s">
        <v>493</v>
      </c>
      <c r="E43" s="81"/>
      <c r="F43" s="82">
        <v>1.07</v>
      </c>
      <c r="G43" s="306">
        <v>0.38</v>
      </c>
      <c r="H43" s="307">
        <f t="shared" si="14"/>
        <v>1.4500000000000002</v>
      </c>
      <c r="I43" s="80"/>
      <c r="J43" s="82">
        <f t="shared" si="15"/>
        <v>36.380000000000003</v>
      </c>
      <c r="K43" s="83">
        <f t="shared" si="16"/>
        <v>12.92</v>
      </c>
      <c r="L43" s="307">
        <f t="shared" si="17"/>
        <v>49.300000000000004</v>
      </c>
      <c r="M43" s="80"/>
      <c r="N43" s="308">
        <f t="shared" si="18"/>
        <v>12.246120000000001</v>
      </c>
      <c r="O43" s="80"/>
      <c r="P43" s="309">
        <f t="shared" si="19"/>
        <v>45.416792000000001</v>
      </c>
      <c r="Q43" s="307">
        <f t="shared" si="20"/>
        <v>61.546120000000002</v>
      </c>
    </row>
    <row r="44" spans="1:17" s="113" customFormat="1" x14ac:dyDescent="0.2">
      <c r="A44" s="123" t="s">
        <v>52</v>
      </c>
      <c r="B44" s="124" t="s">
        <v>494</v>
      </c>
      <c r="C44" s="124"/>
      <c r="D44" s="313"/>
      <c r="E44" s="134"/>
      <c r="F44" s="149">
        <f>SUM(Q45:Q57)</f>
        <v>49028.978475520002</v>
      </c>
      <c r="G44" s="124"/>
      <c r="H44" s="106"/>
      <c r="I44" s="107"/>
      <c r="J44" s="108"/>
      <c r="K44" s="109"/>
      <c r="L44" s="106"/>
      <c r="M44" s="110"/>
      <c r="N44" s="111"/>
      <c r="O44" s="107"/>
      <c r="P44" s="112"/>
      <c r="Q44" s="106"/>
    </row>
    <row r="45" spans="1:17" ht="38.25" x14ac:dyDescent="0.2">
      <c r="A45" s="104" t="s">
        <v>53</v>
      </c>
      <c r="B45" s="105" t="s">
        <v>495</v>
      </c>
      <c r="C45" s="122" t="s">
        <v>22</v>
      </c>
      <c r="D45" s="311" t="s">
        <v>496</v>
      </c>
      <c r="E45" s="81"/>
      <c r="F45" s="82">
        <v>5.0199999999999996</v>
      </c>
      <c r="G45" s="306">
        <v>179.75</v>
      </c>
      <c r="H45" s="307">
        <f t="shared" si="14"/>
        <v>184.77</v>
      </c>
      <c r="I45" s="80"/>
      <c r="J45" s="82">
        <f t="shared" si="15"/>
        <v>9.5379999999999985</v>
      </c>
      <c r="K45" s="83">
        <f t="shared" si="16"/>
        <v>341.52499999999998</v>
      </c>
      <c r="L45" s="307">
        <f t="shared" si="17"/>
        <v>351.06299999999999</v>
      </c>
      <c r="M45" s="80"/>
      <c r="N45" s="308">
        <f t="shared" ref="N45:N57" si="21">Q$3*L45</f>
        <v>87.2040492</v>
      </c>
      <c r="O45" s="80"/>
      <c r="P45" s="309">
        <f t="shared" ref="P45:P57" si="22">J45*(1+Q$3)</f>
        <v>11.907239199999998</v>
      </c>
      <c r="Q45" s="307">
        <f t="shared" ref="Q45:Q57" si="23">L45*(1+Q$3)</f>
        <v>438.26704919999997</v>
      </c>
    </row>
    <row r="46" spans="1:17" ht="38.25" x14ac:dyDescent="0.2">
      <c r="A46" s="104" t="s">
        <v>54</v>
      </c>
      <c r="B46" s="105" t="s">
        <v>497</v>
      </c>
      <c r="C46" s="122" t="s">
        <v>22</v>
      </c>
      <c r="D46" s="311" t="s">
        <v>498</v>
      </c>
      <c r="E46" s="81"/>
      <c r="F46" s="82">
        <v>18.309999999999999</v>
      </c>
      <c r="G46" s="306">
        <v>41</v>
      </c>
      <c r="H46" s="307">
        <f t="shared" si="14"/>
        <v>59.31</v>
      </c>
      <c r="I46" s="80"/>
      <c r="J46" s="82">
        <f t="shared" si="15"/>
        <v>29.662199999999999</v>
      </c>
      <c r="K46" s="83">
        <f t="shared" si="16"/>
        <v>66.42</v>
      </c>
      <c r="L46" s="307">
        <f t="shared" si="17"/>
        <v>96.0822</v>
      </c>
      <c r="M46" s="80"/>
      <c r="N46" s="308">
        <f t="shared" si="21"/>
        <v>23.866818480000003</v>
      </c>
      <c r="O46" s="80"/>
      <c r="P46" s="309">
        <f t="shared" si="22"/>
        <v>37.030290479999998</v>
      </c>
      <c r="Q46" s="307">
        <f t="shared" si="23"/>
        <v>119.94901847999999</v>
      </c>
    </row>
    <row r="47" spans="1:17" ht="25.5" x14ac:dyDescent="0.2">
      <c r="A47" s="104" t="s">
        <v>56</v>
      </c>
      <c r="B47" s="105" t="s">
        <v>499</v>
      </c>
      <c r="C47" s="122" t="s">
        <v>22</v>
      </c>
      <c r="D47" s="311" t="s">
        <v>465</v>
      </c>
      <c r="E47" s="81"/>
      <c r="F47" s="82">
        <v>21.41</v>
      </c>
      <c r="G47" s="306">
        <v>100.39</v>
      </c>
      <c r="H47" s="307">
        <f t="shared" si="14"/>
        <v>121.8</v>
      </c>
      <c r="I47" s="80"/>
      <c r="J47" s="82">
        <f t="shared" si="15"/>
        <v>2194.5250000000001</v>
      </c>
      <c r="K47" s="83">
        <f t="shared" si="16"/>
        <v>10289.975</v>
      </c>
      <c r="L47" s="307">
        <f t="shared" si="17"/>
        <v>12484.5</v>
      </c>
      <c r="M47" s="80"/>
      <c r="N47" s="308">
        <f t="shared" si="21"/>
        <v>3101.1498000000001</v>
      </c>
      <c r="O47" s="80"/>
      <c r="P47" s="309">
        <f t="shared" si="22"/>
        <v>2739.6450100000002</v>
      </c>
      <c r="Q47" s="307">
        <f t="shared" si="23"/>
        <v>15585.649799999999</v>
      </c>
    </row>
    <row r="48" spans="1:17" ht="38.25" x14ac:dyDescent="0.2">
      <c r="A48" s="104" t="s">
        <v>57</v>
      </c>
      <c r="B48" s="105" t="s">
        <v>500</v>
      </c>
      <c r="C48" s="122" t="s">
        <v>22</v>
      </c>
      <c r="D48" s="311" t="s">
        <v>501</v>
      </c>
      <c r="E48" s="81"/>
      <c r="F48" s="82">
        <v>21.82</v>
      </c>
      <c r="G48" s="306">
        <v>36.630000000000003</v>
      </c>
      <c r="H48" s="307">
        <f t="shared" si="14"/>
        <v>58.45</v>
      </c>
      <c r="I48" s="80"/>
      <c r="J48" s="82">
        <f t="shared" si="15"/>
        <v>65.460000000000008</v>
      </c>
      <c r="K48" s="83">
        <f t="shared" si="16"/>
        <v>109.89000000000001</v>
      </c>
      <c r="L48" s="307">
        <f t="shared" si="17"/>
        <v>175.35000000000002</v>
      </c>
      <c r="M48" s="80"/>
      <c r="N48" s="308">
        <f t="shared" si="21"/>
        <v>43.556940000000004</v>
      </c>
      <c r="O48" s="80"/>
      <c r="P48" s="309">
        <f t="shared" si="22"/>
        <v>81.720264</v>
      </c>
      <c r="Q48" s="307">
        <f t="shared" si="23"/>
        <v>218.90694000000002</v>
      </c>
    </row>
    <row r="49" spans="1:17" ht="25.5" x14ac:dyDescent="0.2">
      <c r="A49" s="104" t="s">
        <v>58</v>
      </c>
      <c r="B49" s="105" t="s">
        <v>502</v>
      </c>
      <c r="C49" s="122" t="s">
        <v>22</v>
      </c>
      <c r="D49" s="311" t="s">
        <v>503</v>
      </c>
      <c r="E49" s="81"/>
      <c r="F49" s="82">
        <v>2.86</v>
      </c>
      <c r="G49" s="306">
        <v>1.86</v>
      </c>
      <c r="H49" s="307">
        <f t="shared" si="14"/>
        <v>4.72</v>
      </c>
      <c r="I49" s="80"/>
      <c r="J49" s="82">
        <f t="shared" si="15"/>
        <v>85.8</v>
      </c>
      <c r="K49" s="83">
        <f t="shared" si="16"/>
        <v>55.800000000000004</v>
      </c>
      <c r="L49" s="307">
        <f t="shared" si="17"/>
        <v>141.6</v>
      </c>
      <c r="M49" s="80"/>
      <c r="N49" s="308">
        <f t="shared" si="21"/>
        <v>35.173439999999999</v>
      </c>
      <c r="O49" s="80"/>
      <c r="P49" s="309">
        <f t="shared" si="22"/>
        <v>107.11272</v>
      </c>
      <c r="Q49" s="307">
        <f t="shared" si="23"/>
        <v>176.77343999999999</v>
      </c>
    </row>
    <row r="50" spans="1:17" ht="25.5" x14ac:dyDescent="0.2">
      <c r="A50" s="104" t="s">
        <v>59</v>
      </c>
      <c r="B50" s="105" t="s">
        <v>93</v>
      </c>
      <c r="C50" s="122" t="s">
        <v>22</v>
      </c>
      <c r="D50" s="311" t="s">
        <v>504</v>
      </c>
      <c r="E50" s="81"/>
      <c r="F50" s="82">
        <v>28.97</v>
      </c>
      <c r="G50" s="306">
        <v>62.39</v>
      </c>
      <c r="H50" s="307">
        <f t="shared" si="14"/>
        <v>91.36</v>
      </c>
      <c r="I50" s="80"/>
      <c r="J50" s="82">
        <f t="shared" si="15"/>
        <v>1738.1999999999998</v>
      </c>
      <c r="K50" s="83">
        <f t="shared" si="16"/>
        <v>3743.4</v>
      </c>
      <c r="L50" s="307">
        <f t="shared" si="17"/>
        <v>5481.6</v>
      </c>
      <c r="M50" s="80"/>
      <c r="N50" s="308">
        <f t="shared" si="21"/>
        <v>1361.6294400000002</v>
      </c>
      <c r="O50" s="80"/>
      <c r="P50" s="309">
        <f t="shared" si="22"/>
        <v>2169.9688799999999</v>
      </c>
      <c r="Q50" s="307">
        <f t="shared" si="23"/>
        <v>6843.2294400000001</v>
      </c>
    </row>
    <row r="51" spans="1:17" x14ac:dyDescent="0.2">
      <c r="A51" s="104" t="s">
        <v>505</v>
      </c>
      <c r="B51" s="105" t="s">
        <v>506</v>
      </c>
      <c r="C51" s="122" t="s">
        <v>22</v>
      </c>
      <c r="D51" s="311" t="s">
        <v>475</v>
      </c>
      <c r="E51" s="81"/>
      <c r="F51" s="82">
        <v>12.88</v>
      </c>
      <c r="G51" s="306">
        <v>14.99</v>
      </c>
      <c r="H51" s="307">
        <f t="shared" si="14"/>
        <v>27.87</v>
      </c>
      <c r="I51" s="80"/>
      <c r="J51" s="82">
        <f t="shared" si="15"/>
        <v>128.80000000000001</v>
      </c>
      <c r="K51" s="83">
        <f t="shared" si="16"/>
        <v>149.9</v>
      </c>
      <c r="L51" s="307">
        <f t="shared" si="17"/>
        <v>278.70000000000005</v>
      </c>
      <c r="M51" s="80"/>
      <c r="N51" s="308">
        <f t="shared" si="21"/>
        <v>69.22908000000001</v>
      </c>
      <c r="O51" s="80"/>
      <c r="P51" s="309">
        <f t="shared" si="22"/>
        <v>160.79392000000001</v>
      </c>
      <c r="Q51" s="307">
        <f t="shared" si="23"/>
        <v>347.92908000000006</v>
      </c>
    </row>
    <row r="52" spans="1:17" x14ac:dyDescent="0.2">
      <c r="A52" s="104" t="s">
        <v>507</v>
      </c>
      <c r="B52" s="105" t="s">
        <v>508</v>
      </c>
      <c r="C52" s="122" t="s">
        <v>22</v>
      </c>
      <c r="D52" s="311" t="s">
        <v>509</v>
      </c>
      <c r="E52" s="81"/>
      <c r="F52" s="82">
        <v>13.93</v>
      </c>
      <c r="G52" s="306">
        <v>36.94</v>
      </c>
      <c r="H52" s="307">
        <f t="shared" si="14"/>
        <v>50.87</v>
      </c>
      <c r="I52" s="80"/>
      <c r="J52" s="82">
        <f t="shared" si="15"/>
        <v>1448.72</v>
      </c>
      <c r="K52" s="83">
        <f t="shared" si="16"/>
        <v>3841.7599999999998</v>
      </c>
      <c r="L52" s="307">
        <f t="shared" si="17"/>
        <v>5290.48</v>
      </c>
      <c r="M52" s="80"/>
      <c r="N52" s="308">
        <f t="shared" si="21"/>
        <v>1314.1552319999998</v>
      </c>
      <c r="O52" s="80"/>
      <c r="P52" s="309">
        <f t="shared" si="22"/>
        <v>1808.582048</v>
      </c>
      <c r="Q52" s="307">
        <f t="shared" si="23"/>
        <v>6604.6352319999996</v>
      </c>
    </row>
    <row r="53" spans="1:17" ht="38.25" x14ac:dyDescent="0.2">
      <c r="A53" s="104" t="s">
        <v>510</v>
      </c>
      <c r="B53" s="105" t="s">
        <v>511</v>
      </c>
      <c r="C53" s="122" t="s">
        <v>75</v>
      </c>
      <c r="D53" s="311" t="s">
        <v>512</v>
      </c>
      <c r="E53" s="81"/>
      <c r="F53" s="82">
        <v>4.5999999999999996</v>
      </c>
      <c r="G53" s="306">
        <v>11.66</v>
      </c>
      <c r="H53" s="307">
        <f t="shared" si="14"/>
        <v>16.259999999999998</v>
      </c>
      <c r="I53" s="80"/>
      <c r="J53" s="82">
        <f t="shared" si="15"/>
        <v>1387.8659999999998</v>
      </c>
      <c r="K53" s="83">
        <f t="shared" si="16"/>
        <v>3517.9386</v>
      </c>
      <c r="L53" s="307">
        <f t="shared" si="17"/>
        <v>4905.8045999999995</v>
      </c>
      <c r="M53" s="80"/>
      <c r="N53" s="308">
        <f t="shared" si="21"/>
        <v>1218.6018626399998</v>
      </c>
      <c r="O53" s="80"/>
      <c r="P53" s="309">
        <f t="shared" si="22"/>
        <v>1732.6119143999997</v>
      </c>
      <c r="Q53" s="307">
        <f t="shared" si="23"/>
        <v>6124.4064626399995</v>
      </c>
    </row>
    <row r="54" spans="1:17" ht="38.25" x14ac:dyDescent="0.2">
      <c r="A54" s="104" t="s">
        <v>513</v>
      </c>
      <c r="B54" s="105" t="s">
        <v>514</v>
      </c>
      <c r="C54" s="122" t="s">
        <v>22</v>
      </c>
      <c r="D54" s="311" t="s">
        <v>515</v>
      </c>
      <c r="E54" s="81"/>
      <c r="F54" s="82">
        <v>30.76</v>
      </c>
      <c r="G54" s="306">
        <v>43.11</v>
      </c>
      <c r="H54" s="307">
        <f t="shared" si="14"/>
        <v>73.87</v>
      </c>
      <c r="I54" s="80"/>
      <c r="J54" s="82">
        <f t="shared" si="15"/>
        <v>258.38400000000001</v>
      </c>
      <c r="K54" s="83">
        <f t="shared" si="16"/>
        <v>362.12400000000002</v>
      </c>
      <c r="L54" s="307">
        <f t="shared" si="17"/>
        <v>620.50800000000004</v>
      </c>
      <c r="M54" s="80"/>
      <c r="N54" s="308">
        <f t="shared" si="21"/>
        <v>154.13418720000001</v>
      </c>
      <c r="O54" s="80"/>
      <c r="P54" s="309">
        <f t="shared" si="22"/>
        <v>322.5665856</v>
      </c>
      <c r="Q54" s="307">
        <f t="shared" si="23"/>
        <v>774.64218719999997</v>
      </c>
    </row>
    <row r="55" spans="1:17" ht="25.5" x14ac:dyDescent="0.2">
      <c r="A55" s="104" t="s">
        <v>516</v>
      </c>
      <c r="B55" s="105" t="s">
        <v>517</v>
      </c>
      <c r="C55" s="122" t="s">
        <v>22</v>
      </c>
      <c r="D55" s="311" t="s">
        <v>518</v>
      </c>
      <c r="E55" s="81"/>
      <c r="F55" s="82">
        <v>34.79</v>
      </c>
      <c r="G55" s="306">
        <v>373.6</v>
      </c>
      <c r="H55" s="307">
        <f t="shared" si="14"/>
        <v>408.39000000000004</v>
      </c>
      <c r="I55" s="80"/>
      <c r="J55" s="82">
        <f t="shared" si="15"/>
        <v>260.92500000000001</v>
      </c>
      <c r="K55" s="83">
        <f t="shared" si="16"/>
        <v>2802</v>
      </c>
      <c r="L55" s="307">
        <f t="shared" si="17"/>
        <v>3062.9250000000002</v>
      </c>
      <c r="M55" s="80"/>
      <c r="N55" s="308">
        <f t="shared" si="21"/>
        <v>760.83057000000008</v>
      </c>
      <c r="O55" s="80"/>
      <c r="P55" s="309">
        <f t="shared" si="22"/>
        <v>325.73876999999999</v>
      </c>
      <c r="Q55" s="307">
        <f t="shared" si="23"/>
        <v>3823.7555700000003</v>
      </c>
    </row>
    <row r="56" spans="1:17" ht="25.5" x14ac:dyDescent="0.2">
      <c r="A56" s="104" t="s">
        <v>519</v>
      </c>
      <c r="B56" s="105" t="s">
        <v>520</v>
      </c>
      <c r="C56" s="122" t="s">
        <v>22</v>
      </c>
      <c r="D56" s="311" t="s">
        <v>460</v>
      </c>
      <c r="E56" s="81"/>
      <c r="F56" s="82">
        <v>0</v>
      </c>
      <c r="G56" s="306">
        <v>182.04</v>
      </c>
      <c r="H56" s="307">
        <f t="shared" si="14"/>
        <v>182.04</v>
      </c>
      <c r="I56" s="80"/>
      <c r="J56" s="82">
        <f t="shared" si="15"/>
        <v>0</v>
      </c>
      <c r="K56" s="83">
        <f t="shared" si="16"/>
        <v>5825.28</v>
      </c>
      <c r="L56" s="307">
        <f t="shared" si="17"/>
        <v>5825.28</v>
      </c>
      <c r="M56" s="80"/>
      <c r="N56" s="308">
        <f t="shared" si="21"/>
        <v>1446.999552</v>
      </c>
      <c r="O56" s="80"/>
      <c r="P56" s="309">
        <f t="shared" si="22"/>
        <v>0</v>
      </c>
      <c r="Q56" s="307">
        <f t="shared" si="23"/>
        <v>7272.2795519999991</v>
      </c>
    </row>
    <row r="57" spans="1:17" ht="25.5" x14ac:dyDescent="0.2">
      <c r="A57" s="104" t="s">
        <v>521</v>
      </c>
      <c r="B57" s="105" t="s">
        <v>522</v>
      </c>
      <c r="C57" s="122" t="s">
        <v>22</v>
      </c>
      <c r="D57" s="311" t="s">
        <v>501</v>
      </c>
      <c r="E57" s="81"/>
      <c r="F57" s="82">
        <v>20.43</v>
      </c>
      <c r="G57" s="306">
        <v>166.09</v>
      </c>
      <c r="H57" s="307">
        <f t="shared" si="14"/>
        <v>186.52</v>
      </c>
      <c r="I57" s="80"/>
      <c r="J57" s="82">
        <f t="shared" si="15"/>
        <v>61.29</v>
      </c>
      <c r="K57" s="83">
        <f t="shared" si="16"/>
        <v>498.27</v>
      </c>
      <c r="L57" s="307">
        <f t="shared" si="17"/>
        <v>559.55999999999995</v>
      </c>
      <c r="M57" s="80"/>
      <c r="N57" s="308">
        <f t="shared" si="21"/>
        <v>138.99470399999998</v>
      </c>
      <c r="O57" s="80"/>
      <c r="P57" s="309">
        <f t="shared" si="22"/>
        <v>76.514435999999989</v>
      </c>
      <c r="Q57" s="307">
        <f t="shared" si="23"/>
        <v>698.5547039999999</v>
      </c>
    </row>
    <row r="58" spans="1:17" s="113" customFormat="1" x14ac:dyDescent="0.2">
      <c r="A58" s="123" t="s">
        <v>60</v>
      </c>
      <c r="B58" s="124" t="s">
        <v>523</v>
      </c>
      <c r="C58" s="124"/>
      <c r="D58" s="313"/>
      <c r="E58" s="134"/>
      <c r="F58" s="149">
        <f>SUM(Q59:Q60)</f>
        <v>916.10712999999998</v>
      </c>
      <c r="G58" s="124"/>
      <c r="H58" s="106"/>
      <c r="I58" s="107"/>
      <c r="J58" s="108"/>
      <c r="K58" s="109"/>
      <c r="L58" s="106"/>
      <c r="M58" s="110"/>
      <c r="N58" s="111"/>
      <c r="O58" s="107"/>
      <c r="P58" s="112"/>
      <c r="Q58" s="106"/>
    </row>
    <row r="59" spans="1:17" x14ac:dyDescent="0.2">
      <c r="A59" s="104" t="s">
        <v>61</v>
      </c>
      <c r="B59" s="105" t="s">
        <v>524</v>
      </c>
      <c r="C59" s="122" t="s">
        <v>22</v>
      </c>
      <c r="D59" s="311" t="s">
        <v>525</v>
      </c>
      <c r="E59" s="81"/>
      <c r="F59" s="82">
        <v>17.100000000000001</v>
      </c>
      <c r="G59" s="306">
        <v>20.149999999999999</v>
      </c>
      <c r="H59" s="307">
        <f t="shared" si="14"/>
        <v>37.25</v>
      </c>
      <c r="I59" s="80"/>
      <c r="J59" s="82">
        <f t="shared" si="15"/>
        <v>319.77000000000004</v>
      </c>
      <c r="K59" s="83">
        <f t="shared" si="16"/>
        <v>376.80499999999995</v>
      </c>
      <c r="L59" s="307">
        <f t="shared" si="17"/>
        <v>696.57500000000005</v>
      </c>
      <c r="M59" s="80"/>
      <c r="N59" s="308">
        <f t="shared" ref="N59:N60" si="24">Q$3*L59</f>
        <v>173.02923000000001</v>
      </c>
      <c r="O59" s="80"/>
      <c r="P59" s="309">
        <f>J59*(1+Q$3)</f>
        <v>399.20086800000001</v>
      </c>
      <c r="Q59" s="307">
        <f>L59*(1+Q$3)</f>
        <v>869.60423000000003</v>
      </c>
    </row>
    <row r="60" spans="1:17" x14ac:dyDescent="0.2">
      <c r="A60" s="104" t="s">
        <v>62</v>
      </c>
      <c r="B60" s="105" t="s">
        <v>526</v>
      </c>
      <c r="C60" s="122" t="s">
        <v>22</v>
      </c>
      <c r="D60" s="311" t="s">
        <v>457</v>
      </c>
      <c r="E60" s="81"/>
      <c r="F60" s="82">
        <v>17.100000000000001</v>
      </c>
      <c r="G60" s="306">
        <v>20.149999999999999</v>
      </c>
      <c r="H60" s="307">
        <f t="shared" si="14"/>
        <v>37.25</v>
      </c>
      <c r="I60" s="80"/>
      <c r="J60" s="82">
        <f t="shared" si="15"/>
        <v>17.100000000000001</v>
      </c>
      <c r="K60" s="83">
        <f t="shared" si="16"/>
        <v>20.149999999999999</v>
      </c>
      <c r="L60" s="307">
        <f t="shared" si="17"/>
        <v>37.25</v>
      </c>
      <c r="M60" s="80"/>
      <c r="N60" s="308">
        <f t="shared" si="24"/>
        <v>9.2529000000000003</v>
      </c>
      <c r="O60" s="80"/>
      <c r="P60" s="309">
        <f>J60*(1+Q$3)</f>
        <v>21.347640000000002</v>
      </c>
      <c r="Q60" s="307">
        <f>L60*(1+Q$3)</f>
        <v>46.502899999999997</v>
      </c>
    </row>
    <row r="61" spans="1:17" s="113" customFormat="1" x14ac:dyDescent="0.2">
      <c r="A61" s="123" t="s">
        <v>66</v>
      </c>
      <c r="B61" s="124" t="s">
        <v>527</v>
      </c>
      <c r="C61" s="124"/>
      <c r="D61" s="313"/>
      <c r="E61" s="134"/>
      <c r="F61" s="149">
        <f>SUM(Q62:Q70)</f>
        <v>5738.723519520001</v>
      </c>
      <c r="G61" s="124"/>
      <c r="H61" s="106"/>
      <c r="I61" s="107"/>
      <c r="J61" s="108"/>
      <c r="K61" s="109"/>
      <c r="L61" s="106"/>
      <c r="M61" s="110"/>
      <c r="N61" s="111"/>
      <c r="O61" s="107"/>
      <c r="P61" s="112"/>
      <c r="Q61" s="106"/>
    </row>
    <row r="62" spans="1:17" ht="25.5" x14ac:dyDescent="0.2">
      <c r="A62" s="104" t="s">
        <v>67</v>
      </c>
      <c r="B62" s="105" t="s">
        <v>528</v>
      </c>
      <c r="C62" s="122" t="s">
        <v>22</v>
      </c>
      <c r="D62" s="311" t="s">
        <v>529</v>
      </c>
      <c r="E62" s="81"/>
      <c r="F62" s="82">
        <v>48.06</v>
      </c>
      <c r="G62" s="306">
        <v>45.06</v>
      </c>
      <c r="H62" s="307">
        <f t="shared" si="14"/>
        <v>93.12</v>
      </c>
      <c r="I62" s="80"/>
      <c r="J62" s="82">
        <f t="shared" si="15"/>
        <v>712.72980000000007</v>
      </c>
      <c r="K62" s="83">
        <f t="shared" si="16"/>
        <v>668.23980000000006</v>
      </c>
      <c r="L62" s="307">
        <f t="shared" si="17"/>
        <v>1380.9696000000001</v>
      </c>
      <c r="M62" s="80"/>
      <c r="N62" s="308">
        <f t="shared" ref="N62:N70" si="25">Q$3*L62</f>
        <v>343.03284864000005</v>
      </c>
      <c r="O62" s="80"/>
      <c r="P62" s="309">
        <f t="shared" ref="P62:P70" si="26">J62*(1+Q$3)</f>
        <v>889.77188232000003</v>
      </c>
      <c r="Q62" s="307">
        <f t="shared" ref="Q62:Q70" si="27">L62*(1+Q$3)</f>
        <v>1724.00244864</v>
      </c>
    </row>
    <row r="63" spans="1:17" ht="25.5" x14ac:dyDescent="0.2">
      <c r="A63" s="104" t="s">
        <v>69</v>
      </c>
      <c r="B63" s="105" t="s">
        <v>530</v>
      </c>
      <c r="C63" s="122" t="s">
        <v>25</v>
      </c>
      <c r="D63" s="311" t="s">
        <v>457</v>
      </c>
      <c r="E63" s="81"/>
      <c r="F63" s="82">
        <v>88.95</v>
      </c>
      <c r="G63" s="306">
        <v>90.08</v>
      </c>
      <c r="H63" s="307">
        <f t="shared" si="14"/>
        <v>179.03</v>
      </c>
      <c r="I63" s="80"/>
      <c r="J63" s="82">
        <f t="shared" si="15"/>
        <v>88.95</v>
      </c>
      <c r="K63" s="83">
        <f t="shared" si="16"/>
        <v>90.08</v>
      </c>
      <c r="L63" s="307">
        <f t="shared" si="17"/>
        <v>179.03</v>
      </c>
      <c r="M63" s="80"/>
      <c r="N63" s="308">
        <f t="shared" si="25"/>
        <v>44.471052</v>
      </c>
      <c r="O63" s="80"/>
      <c r="P63" s="309">
        <f t="shared" si="26"/>
        <v>111.04518</v>
      </c>
      <c r="Q63" s="307">
        <f t="shared" si="27"/>
        <v>223.50105199999999</v>
      </c>
    </row>
    <row r="64" spans="1:17" x14ac:dyDescent="0.2">
      <c r="A64" s="104" t="s">
        <v>72</v>
      </c>
      <c r="B64" s="105" t="s">
        <v>531</v>
      </c>
      <c r="C64" s="122" t="s">
        <v>22</v>
      </c>
      <c r="D64" s="311" t="s">
        <v>532</v>
      </c>
      <c r="E64" s="81"/>
      <c r="F64" s="82">
        <v>12.88</v>
      </c>
      <c r="G64" s="306">
        <v>14.99</v>
      </c>
      <c r="H64" s="307">
        <f t="shared" si="14"/>
        <v>27.87</v>
      </c>
      <c r="I64" s="80"/>
      <c r="J64" s="82">
        <f t="shared" si="15"/>
        <v>444.10239999999999</v>
      </c>
      <c r="K64" s="83">
        <f t="shared" si="16"/>
        <v>516.85519999999997</v>
      </c>
      <c r="L64" s="307">
        <f t="shared" si="17"/>
        <v>960.95759999999996</v>
      </c>
      <c r="M64" s="80"/>
      <c r="N64" s="308">
        <f t="shared" si="25"/>
        <v>238.70186784000001</v>
      </c>
      <c r="O64" s="80"/>
      <c r="P64" s="309">
        <f t="shared" si="26"/>
        <v>554.41743615999997</v>
      </c>
      <c r="Q64" s="307">
        <f t="shared" si="27"/>
        <v>1199.6594678399999</v>
      </c>
    </row>
    <row r="65" spans="1:17" x14ac:dyDescent="0.2">
      <c r="A65" s="104" t="s">
        <v>73</v>
      </c>
      <c r="B65" s="105" t="s">
        <v>91</v>
      </c>
      <c r="C65" s="122" t="s">
        <v>22</v>
      </c>
      <c r="D65" s="311" t="s">
        <v>532</v>
      </c>
      <c r="E65" s="81"/>
      <c r="F65" s="82">
        <v>2.44</v>
      </c>
      <c r="G65" s="306">
        <v>2.34</v>
      </c>
      <c r="H65" s="307">
        <f t="shared" si="14"/>
        <v>4.7799999999999994</v>
      </c>
      <c r="I65" s="80"/>
      <c r="J65" s="82">
        <f t="shared" si="15"/>
        <v>84.131199999999993</v>
      </c>
      <c r="K65" s="83">
        <f t="shared" si="16"/>
        <v>80.683199999999985</v>
      </c>
      <c r="L65" s="307">
        <f t="shared" si="17"/>
        <v>164.81439999999998</v>
      </c>
      <c r="M65" s="80"/>
      <c r="N65" s="308">
        <f t="shared" si="25"/>
        <v>40.939896959999999</v>
      </c>
      <c r="O65" s="80"/>
      <c r="P65" s="309">
        <f t="shared" si="26"/>
        <v>105.02939007999998</v>
      </c>
      <c r="Q65" s="307">
        <f t="shared" si="27"/>
        <v>205.75429695999998</v>
      </c>
    </row>
    <row r="66" spans="1:17" x14ac:dyDescent="0.2">
      <c r="A66" s="104" t="s">
        <v>76</v>
      </c>
      <c r="B66" s="105" t="s">
        <v>533</v>
      </c>
      <c r="C66" s="122" t="s">
        <v>22</v>
      </c>
      <c r="D66" s="311" t="s">
        <v>534</v>
      </c>
      <c r="E66" s="81"/>
      <c r="F66" s="82">
        <v>9.76</v>
      </c>
      <c r="G66" s="306">
        <v>7.2</v>
      </c>
      <c r="H66" s="307">
        <f t="shared" si="14"/>
        <v>16.96</v>
      </c>
      <c r="I66" s="80"/>
      <c r="J66" s="82">
        <f t="shared" si="15"/>
        <v>184.6592</v>
      </c>
      <c r="K66" s="83">
        <f t="shared" si="16"/>
        <v>136.22400000000002</v>
      </c>
      <c r="L66" s="307">
        <f t="shared" si="17"/>
        <v>320.88319999999999</v>
      </c>
      <c r="M66" s="80"/>
      <c r="N66" s="308">
        <f t="shared" si="25"/>
        <v>79.707386880000001</v>
      </c>
      <c r="O66" s="80"/>
      <c r="P66" s="309">
        <f t="shared" si="26"/>
        <v>230.52854528</v>
      </c>
      <c r="Q66" s="307">
        <f t="shared" si="27"/>
        <v>400.59058687999999</v>
      </c>
    </row>
    <row r="67" spans="1:17" x14ac:dyDescent="0.2">
      <c r="A67" s="104" t="s">
        <v>78</v>
      </c>
      <c r="B67" s="105" t="s">
        <v>535</v>
      </c>
      <c r="C67" s="122" t="s">
        <v>75</v>
      </c>
      <c r="D67" s="311" t="s">
        <v>501</v>
      </c>
      <c r="E67" s="81"/>
      <c r="F67" s="82">
        <v>7.8</v>
      </c>
      <c r="G67" s="306">
        <v>29.49</v>
      </c>
      <c r="H67" s="307">
        <f t="shared" si="14"/>
        <v>37.29</v>
      </c>
      <c r="I67" s="80"/>
      <c r="J67" s="82">
        <f t="shared" si="15"/>
        <v>23.4</v>
      </c>
      <c r="K67" s="83">
        <f t="shared" si="16"/>
        <v>88.47</v>
      </c>
      <c r="L67" s="307">
        <f t="shared" si="17"/>
        <v>111.87</v>
      </c>
      <c r="M67" s="80"/>
      <c r="N67" s="308">
        <f t="shared" si="25"/>
        <v>27.788508000000004</v>
      </c>
      <c r="O67" s="80"/>
      <c r="P67" s="309">
        <f t="shared" si="26"/>
        <v>29.212559999999996</v>
      </c>
      <c r="Q67" s="307">
        <f t="shared" si="27"/>
        <v>139.65850800000001</v>
      </c>
    </row>
    <row r="68" spans="1:17" ht="25.5" x14ac:dyDescent="0.2">
      <c r="A68" s="104" t="s">
        <v>79</v>
      </c>
      <c r="B68" s="105" t="s">
        <v>536</v>
      </c>
      <c r="C68" s="122" t="s">
        <v>75</v>
      </c>
      <c r="D68" s="311" t="s">
        <v>467</v>
      </c>
      <c r="E68" s="81"/>
      <c r="F68" s="82">
        <v>9.27</v>
      </c>
      <c r="G68" s="306">
        <v>40.17</v>
      </c>
      <c r="H68" s="307">
        <f t="shared" si="14"/>
        <v>49.44</v>
      </c>
      <c r="I68" s="80"/>
      <c r="J68" s="82">
        <f t="shared" si="15"/>
        <v>46.349999999999994</v>
      </c>
      <c r="K68" s="83">
        <f t="shared" si="16"/>
        <v>200.85000000000002</v>
      </c>
      <c r="L68" s="307">
        <f t="shared" si="17"/>
        <v>247.20000000000002</v>
      </c>
      <c r="M68" s="80"/>
      <c r="N68" s="308">
        <f t="shared" si="25"/>
        <v>61.404480000000007</v>
      </c>
      <c r="O68" s="80"/>
      <c r="P68" s="309">
        <f t="shared" si="26"/>
        <v>57.863339999999994</v>
      </c>
      <c r="Q68" s="307">
        <f t="shared" si="27"/>
        <v>308.60448000000002</v>
      </c>
    </row>
    <row r="69" spans="1:17" ht="25.5" x14ac:dyDescent="0.2">
      <c r="A69" s="104" t="s">
        <v>80</v>
      </c>
      <c r="B69" s="105" t="s">
        <v>537</v>
      </c>
      <c r="C69" s="122" t="s">
        <v>75</v>
      </c>
      <c r="D69" s="311" t="s">
        <v>538</v>
      </c>
      <c r="E69" s="81"/>
      <c r="F69" s="82">
        <v>13.79</v>
      </c>
      <c r="G69" s="306">
        <v>14.76</v>
      </c>
      <c r="H69" s="307">
        <f t="shared" si="14"/>
        <v>28.549999999999997</v>
      </c>
      <c r="I69" s="80"/>
      <c r="J69" s="82">
        <f t="shared" si="15"/>
        <v>262.01</v>
      </c>
      <c r="K69" s="83">
        <f t="shared" si="16"/>
        <v>280.44</v>
      </c>
      <c r="L69" s="307">
        <f t="shared" si="17"/>
        <v>542.45000000000005</v>
      </c>
      <c r="M69" s="80"/>
      <c r="N69" s="308">
        <f t="shared" si="25"/>
        <v>134.74458000000001</v>
      </c>
      <c r="O69" s="80"/>
      <c r="P69" s="309">
        <f t="shared" si="26"/>
        <v>327.09328399999998</v>
      </c>
      <c r="Q69" s="307">
        <f t="shared" si="27"/>
        <v>677.19458000000009</v>
      </c>
    </row>
    <row r="70" spans="1:17" x14ac:dyDescent="0.2">
      <c r="A70" s="104" t="s">
        <v>539</v>
      </c>
      <c r="B70" s="105" t="s">
        <v>540</v>
      </c>
      <c r="C70" s="122" t="s">
        <v>22</v>
      </c>
      <c r="D70" s="311" t="s">
        <v>541</v>
      </c>
      <c r="E70" s="81"/>
      <c r="F70" s="82">
        <v>11.53</v>
      </c>
      <c r="G70" s="306">
        <v>77.91</v>
      </c>
      <c r="H70" s="307">
        <f t="shared" si="14"/>
        <v>89.44</v>
      </c>
      <c r="I70" s="80"/>
      <c r="J70" s="82">
        <f t="shared" si="15"/>
        <v>88.780999999999992</v>
      </c>
      <c r="K70" s="83">
        <f t="shared" si="16"/>
        <v>599.90700000000004</v>
      </c>
      <c r="L70" s="307">
        <f t="shared" si="17"/>
        <v>688.68799999999999</v>
      </c>
      <c r="M70" s="80"/>
      <c r="N70" s="308">
        <f t="shared" si="25"/>
        <v>171.07009920000002</v>
      </c>
      <c r="O70" s="80"/>
      <c r="P70" s="309">
        <f t="shared" si="26"/>
        <v>110.83420039999999</v>
      </c>
      <c r="Q70" s="307">
        <f t="shared" si="27"/>
        <v>859.75809919999995</v>
      </c>
    </row>
    <row r="71" spans="1:17" s="113" customFormat="1" x14ac:dyDescent="0.2">
      <c r="A71" s="123" t="s">
        <v>82</v>
      </c>
      <c r="B71" s="124" t="s">
        <v>542</v>
      </c>
      <c r="C71" s="124"/>
      <c r="D71" s="313"/>
      <c r="E71" s="134"/>
      <c r="F71" s="149">
        <f>SUM(Q72:Q74)</f>
        <v>9284.1260879999991</v>
      </c>
      <c r="G71" s="124"/>
      <c r="H71" s="106"/>
      <c r="I71" s="107"/>
      <c r="J71" s="108"/>
      <c r="K71" s="109"/>
      <c r="L71" s="106"/>
      <c r="M71" s="110"/>
      <c r="N71" s="111"/>
      <c r="O71" s="107"/>
      <c r="P71" s="112"/>
      <c r="Q71" s="106"/>
    </row>
    <row r="72" spans="1:17" ht="38.25" x14ac:dyDescent="0.2">
      <c r="A72" s="104" t="s">
        <v>83</v>
      </c>
      <c r="B72" s="105" t="s">
        <v>543</v>
      </c>
      <c r="C72" s="122" t="s">
        <v>25</v>
      </c>
      <c r="D72" s="311" t="s">
        <v>457</v>
      </c>
      <c r="E72" s="81"/>
      <c r="F72" s="82">
        <v>552.12</v>
      </c>
      <c r="G72" s="306">
        <v>780.78</v>
      </c>
      <c r="H72" s="307">
        <f t="shared" si="14"/>
        <v>1332.9</v>
      </c>
      <c r="I72" s="80"/>
      <c r="J72" s="82">
        <f t="shared" si="15"/>
        <v>552.12</v>
      </c>
      <c r="K72" s="83">
        <f t="shared" si="16"/>
        <v>780.78</v>
      </c>
      <c r="L72" s="307">
        <f t="shared" si="17"/>
        <v>1332.9</v>
      </c>
      <c r="M72" s="80"/>
      <c r="N72" s="308">
        <f t="shared" ref="N72:N74" si="28">Q$3*L72</f>
        <v>331.09236000000004</v>
      </c>
      <c r="O72" s="80"/>
      <c r="P72" s="309">
        <f>J72*(1+Q$3)</f>
        <v>689.26660800000002</v>
      </c>
      <c r="Q72" s="307">
        <f>L72*(1+Q$3)</f>
        <v>1663.99236</v>
      </c>
    </row>
    <row r="73" spans="1:17" ht="38.25" x14ac:dyDescent="0.2">
      <c r="A73" s="104" t="s">
        <v>84</v>
      </c>
      <c r="B73" s="105" t="s">
        <v>544</v>
      </c>
      <c r="C73" s="122" t="s">
        <v>25</v>
      </c>
      <c r="D73" s="311" t="s">
        <v>486</v>
      </c>
      <c r="E73" s="81"/>
      <c r="F73" s="82">
        <v>454.02</v>
      </c>
      <c r="G73" s="306">
        <v>634.39</v>
      </c>
      <c r="H73" s="307">
        <f t="shared" si="14"/>
        <v>1088.4099999999999</v>
      </c>
      <c r="I73" s="80"/>
      <c r="J73" s="82">
        <f t="shared" si="15"/>
        <v>1816.08</v>
      </c>
      <c r="K73" s="83">
        <f t="shared" si="16"/>
        <v>2537.56</v>
      </c>
      <c r="L73" s="307">
        <f t="shared" si="17"/>
        <v>4353.6399999999994</v>
      </c>
      <c r="M73" s="80"/>
      <c r="N73" s="308">
        <f t="shared" si="28"/>
        <v>1081.444176</v>
      </c>
      <c r="O73" s="80"/>
      <c r="P73" s="309">
        <f>J73*(1+Q$3)</f>
        <v>2267.1942719999997</v>
      </c>
      <c r="Q73" s="307">
        <f>L73*(1+Q$3)</f>
        <v>5435.0841759999994</v>
      </c>
    </row>
    <row r="74" spans="1:17" ht="38.25" x14ac:dyDescent="0.2">
      <c r="A74" s="104" t="s">
        <v>86</v>
      </c>
      <c r="B74" s="105" t="s">
        <v>545</v>
      </c>
      <c r="C74" s="122" t="s">
        <v>25</v>
      </c>
      <c r="D74" s="311" t="s">
        <v>457</v>
      </c>
      <c r="E74" s="81"/>
      <c r="F74" s="82">
        <v>275.61</v>
      </c>
      <c r="G74" s="306">
        <v>1474.67</v>
      </c>
      <c r="H74" s="307">
        <f t="shared" si="14"/>
        <v>1750.2800000000002</v>
      </c>
      <c r="I74" s="80"/>
      <c r="J74" s="82">
        <f t="shared" si="15"/>
        <v>275.61</v>
      </c>
      <c r="K74" s="83">
        <f t="shared" si="16"/>
        <v>1474.67</v>
      </c>
      <c r="L74" s="307">
        <f t="shared" si="17"/>
        <v>1750.2800000000002</v>
      </c>
      <c r="M74" s="80"/>
      <c r="N74" s="308">
        <f t="shared" si="28"/>
        <v>434.76955200000009</v>
      </c>
      <c r="O74" s="80"/>
      <c r="P74" s="309">
        <f>J74*(1+Q$3)</f>
        <v>344.07152400000001</v>
      </c>
      <c r="Q74" s="307">
        <f>L74*(1+Q$3)</f>
        <v>2185.0495519999999</v>
      </c>
    </row>
    <row r="75" spans="1:17" s="113" customFormat="1" x14ac:dyDescent="0.2">
      <c r="A75" s="123" t="s">
        <v>88</v>
      </c>
      <c r="B75" s="124" t="s">
        <v>85</v>
      </c>
      <c r="C75" s="124"/>
      <c r="D75" s="313"/>
      <c r="E75" s="134"/>
      <c r="F75" s="149">
        <f>SUM(Q76:Q77)</f>
        <v>2547.3602000000001</v>
      </c>
      <c r="G75" s="124"/>
      <c r="H75" s="106"/>
      <c r="I75" s="107"/>
      <c r="J75" s="108"/>
      <c r="K75" s="109"/>
      <c r="L75" s="106"/>
      <c r="M75" s="110"/>
      <c r="N75" s="111"/>
      <c r="O75" s="107"/>
      <c r="P75" s="112"/>
      <c r="Q75" s="106"/>
    </row>
    <row r="76" spans="1:17" ht="38.25" x14ac:dyDescent="0.2">
      <c r="A76" s="104" t="s">
        <v>89</v>
      </c>
      <c r="B76" s="105" t="s">
        <v>546</v>
      </c>
      <c r="C76" s="122" t="s">
        <v>37</v>
      </c>
      <c r="D76" s="311" t="s">
        <v>547</v>
      </c>
      <c r="E76" s="81"/>
      <c r="F76" s="82">
        <v>200.93</v>
      </c>
      <c r="G76" s="306">
        <v>721.82</v>
      </c>
      <c r="H76" s="307">
        <f t="shared" si="14"/>
        <v>922.75</v>
      </c>
      <c r="I76" s="80"/>
      <c r="J76" s="82">
        <f t="shared" si="15"/>
        <v>401.86</v>
      </c>
      <c r="K76" s="83">
        <f t="shared" si="16"/>
        <v>1443.64</v>
      </c>
      <c r="L76" s="307">
        <f t="shared" si="17"/>
        <v>1845.5</v>
      </c>
      <c r="M76" s="80"/>
      <c r="N76" s="308">
        <f t="shared" ref="N76:N77" si="29">Q$3*L76</f>
        <v>458.42220000000003</v>
      </c>
      <c r="O76" s="80"/>
      <c r="P76" s="309">
        <f>J76*(1+Q$3)</f>
        <v>501.68202400000001</v>
      </c>
      <c r="Q76" s="307">
        <f>L76*(1+Q$3)</f>
        <v>2303.9222</v>
      </c>
    </row>
    <row r="77" spans="1:17" ht="25.5" x14ac:dyDescent="0.2">
      <c r="A77" s="104" t="s">
        <v>96</v>
      </c>
      <c r="B77" s="105" t="s">
        <v>548</v>
      </c>
      <c r="C77" s="122" t="s">
        <v>22</v>
      </c>
      <c r="D77" s="311" t="s">
        <v>547</v>
      </c>
      <c r="E77" s="81"/>
      <c r="F77" s="82">
        <v>0</v>
      </c>
      <c r="G77" s="306">
        <v>97.5</v>
      </c>
      <c r="H77" s="307">
        <f t="shared" ref="H77" si="30">G77+F77</f>
        <v>97.5</v>
      </c>
      <c r="I77" s="80"/>
      <c r="J77" s="82">
        <f t="shared" ref="J77" si="31">F77*D77</f>
        <v>0</v>
      </c>
      <c r="K77" s="83">
        <f t="shared" ref="K77" si="32">G77*D77</f>
        <v>195</v>
      </c>
      <c r="L77" s="307">
        <f t="shared" ref="L77" si="33">K77+J77</f>
        <v>195</v>
      </c>
      <c r="M77" s="80"/>
      <c r="N77" s="308">
        <f t="shared" si="29"/>
        <v>48.438000000000002</v>
      </c>
      <c r="O77" s="80"/>
      <c r="P77" s="309">
        <f>J77*(1+Q$3)</f>
        <v>0</v>
      </c>
      <c r="Q77" s="307">
        <f>L77*(1+Q$3)</f>
        <v>243.43799999999999</v>
      </c>
    </row>
    <row r="78" spans="1:17" s="113" customFormat="1" x14ac:dyDescent="0.2">
      <c r="A78" s="123" t="s">
        <v>100</v>
      </c>
      <c r="B78" s="124" t="s">
        <v>87</v>
      </c>
      <c r="C78" s="124"/>
      <c r="D78" s="313"/>
      <c r="E78" s="134"/>
      <c r="F78" s="149">
        <f>SUM(Q79)</f>
        <v>2545.7997</v>
      </c>
      <c r="G78" s="124"/>
      <c r="H78" s="106"/>
      <c r="I78" s="107"/>
      <c r="J78" s="108"/>
      <c r="K78" s="109"/>
      <c r="L78" s="106"/>
      <c r="M78" s="110"/>
      <c r="N78" s="111"/>
      <c r="O78" s="107"/>
      <c r="P78" s="112"/>
      <c r="Q78" s="106"/>
    </row>
    <row r="79" spans="1:17" ht="38.25" x14ac:dyDescent="0.2">
      <c r="A79" s="104" t="s">
        <v>102</v>
      </c>
      <c r="B79" s="105" t="s">
        <v>549</v>
      </c>
      <c r="C79" s="122" t="s">
        <v>37</v>
      </c>
      <c r="D79" s="311" t="s">
        <v>457</v>
      </c>
      <c r="E79" s="81"/>
      <c r="F79" s="82">
        <v>106.02</v>
      </c>
      <c r="G79" s="306">
        <v>1933.23</v>
      </c>
      <c r="H79" s="307">
        <f t="shared" ref="H79" si="34">G79+F79</f>
        <v>2039.25</v>
      </c>
      <c r="I79" s="80"/>
      <c r="J79" s="82">
        <f t="shared" ref="J79" si="35">F79*D79</f>
        <v>106.02</v>
      </c>
      <c r="K79" s="83">
        <f t="shared" ref="K79" si="36">G79*D79</f>
        <v>1933.23</v>
      </c>
      <c r="L79" s="307">
        <f t="shared" ref="L79" si="37">K79+J79</f>
        <v>2039.25</v>
      </c>
      <c r="M79" s="80"/>
      <c r="N79" s="308">
        <f>Q$3*L79</f>
        <v>506.54970000000003</v>
      </c>
      <c r="O79" s="80"/>
      <c r="P79" s="309">
        <f>J79*(1+Q$3)</f>
        <v>132.355368</v>
      </c>
      <c r="Q79" s="307">
        <f>L79*(1+Q$3)</f>
        <v>2545.7997</v>
      </c>
    </row>
    <row r="80" spans="1:17" s="113" customFormat="1" x14ac:dyDescent="0.2">
      <c r="A80" s="123" t="s">
        <v>107</v>
      </c>
      <c r="B80" s="124" t="s">
        <v>101</v>
      </c>
      <c r="C80" s="124"/>
      <c r="D80" s="313"/>
      <c r="E80" s="134"/>
      <c r="F80" s="149">
        <f>SUM(Q81:Q82)</f>
        <v>3406.7462759999999</v>
      </c>
      <c r="G80" s="124"/>
      <c r="H80" s="106"/>
      <c r="I80" s="107"/>
      <c r="J80" s="108"/>
      <c r="K80" s="109"/>
      <c r="L80" s="106"/>
      <c r="M80" s="110"/>
      <c r="N80" s="111"/>
      <c r="O80" s="107"/>
      <c r="P80" s="112"/>
      <c r="Q80" s="106"/>
    </row>
    <row r="81" spans="1:17" ht="38.25" x14ac:dyDescent="0.2">
      <c r="A81" s="104" t="s">
        <v>109</v>
      </c>
      <c r="B81" s="105" t="s">
        <v>104</v>
      </c>
      <c r="C81" s="122" t="s">
        <v>37</v>
      </c>
      <c r="D81" s="311" t="s">
        <v>550</v>
      </c>
      <c r="E81" s="81"/>
      <c r="F81" s="82">
        <v>21.46</v>
      </c>
      <c r="G81" s="306">
        <v>173.03</v>
      </c>
      <c r="H81" s="307">
        <f t="shared" ref="H81:H82" si="38">G81+F81</f>
        <v>194.49</v>
      </c>
      <c r="I81" s="80"/>
      <c r="J81" s="82">
        <f t="shared" ref="J81:J82" si="39">F81*D81</f>
        <v>171.68</v>
      </c>
      <c r="K81" s="83">
        <f t="shared" ref="K81:K82" si="40">G81*D81</f>
        <v>1384.24</v>
      </c>
      <c r="L81" s="307">
        <f t="shared" ref="L81:L82" si="41">K81+J81</f>
        <v>1555.92</v>
      </c>
      <c r="M81" s="80"/>
      <c r="N81" s="308">
        <f t="shared" ref="N81:N82" si="42">Q$3*L81</f>
        <v>386.49052800000004</v>
      </c>
      <c r="O81" s="80"/>
      <c r="P81" s="309">
        <f>J81*(1+Q$3)</f>
        <v>214.325312</v>
      </c>
      <c r="Q81" s="307">
        <f>L81*(1+Q$3)</f>
        <v>1942.4105280000001</v>
      </c>
    </row>
    <row r="82" spans="1:17" ht="25.5" x14ac:dyDescent="0.2">
      <c r="A82" s="104" t="s">
        <v>110</v>
      </c>
      <c r="B82" s="105" t="s">
        <v>551</v>
      </c>
      <c r="C82" s="122" t="s">
        <v>106</v>
      </c>
      <c r="D82" s="311" t="s">
        <v>552</v>
      </c>
      <c r="E82" s="81"/>
      <c r="F82" s="82">
        <v>22.3</v>
      </c>
      <c r="G82" s="306">
        <v>108.03</v>
      </c>
      <c r="H82" s="307">
        <f t="shared" si="38"/>
        <v>130.33000000000001</v>
      </c>
      <c r="I82" s="80"/>
      <c r="J82" s="82">
        <f t="shared" si="39"/>
        <v>200.70000000000002</v>
      </c>
      <c r="K82" s="83">
        <f t="shared" si="40"/>
        <v>972.27</v>
      </c>
      <c r="L82" s="307">
        <f t="shared" si="41"/>
        <v>1172.97</v>
      </c>
      <c r="M82" s="80"/>
      <c r="N82" s="308">
        <f t="shared" si="42"/>
        <v>291.365748</v>
      </c>
      <c r="O82" s="80"/>
      <c r="P82" s="309">
        <f>J82*(1+Q$3)</f>
        <v>250.55388000000002</v>
      </c>
      <c r="Q82" s="307">
        <f>L82*(1+Q$3)</f>
        <v>1464.335748</v>
      </c>
    </row>
    <row r="83" spans="1:17" s="113" customFormat="1" x14ac:dyDescent="0.2">
      <c r="A83" s="123" t="s">
        <v>113</v>
      </c>
      <c r="B83" s="124" t="s">
        <v>553</v>
      </c>
      <c r="C83" s="124"/>
      <c r="D83" s="313"/>
      <c r="E83" s="134"/>
      <c r="F83" s="149">
        <f>SUM(Q84:Q93)</f>
        <v>21237.09418</v>
      </c>
      <c r="G83" s="124"/>
      <c r="H83" s="106"/>
      <c r="I83" s="107"/>
      <c r="J83" s="108"/>
      <c r="K83" s="109"/>
      <c r="L83" s="106"/>
      <c r="M83" s="110"/>
      <c r="N83" s="111"/>
      <c r="O83" s="107"/>
      <c r="P83" s="112"/>
      <c r="Q83" s="106"/>
    </row>
    <row r="84" spans="1:17" ht="25.5" x14ac:dyDescent="0.2">
      <c r="A84" s="104" t="s">
        <v>115</v>
      </c>
      <c r="B84" s="105" t="s">
        <v>554</v>
      </c>
      <c r="C84" s="122" t="s">
        <v>25</v>
      </c>
      <c r="D84" s="311" t="s">
        <v>547</v>
      </c>
      <c r="E84" s="81"/>
      <c r="F84" s="82">
        <v>979.02</v>
      </c>
      <c r="G84" s="306">
        <v>1087.75</v>
      </c>
      <c r="H84" s="307">
        <f t="shared" ref="H84:H145" si="43">G84+F84</f>
        <v>2066.77</v>
      </c>
      <c r="I84" s="80"/>
      <c r="J84" s="82">
        <f t="shared" ref="J84:J145" si="44">F84*D84</f>
        <v>1958.04</v>
      </c>
      <c r="K84" s="83">
        <f t="shared" ref="K84:K145" si="45">G84*D84</f>
        <v>2175.5</v>
      </c>
      <c r="L84" s="307">
        <f t="shared" ref="L84:L145" si="46">K84+J84</f>
        <v>4133.54</v>
      </c>
      <c r="M84" s="80"/>
      <c r="N84" s="308">
        <f t="shared" ref="N84:N93" si="47">Q$3*L84</f>
        <v>1026.771336</v>
      </c>
      <c r="O84" s="80"/>
      <c r="P84" s="309">
        <f t="shared" ref="P84:P93" si="48">J84*(1+Q$3)</f>
        <v>2444.417136</v>
      </c>
      <c r="Q84" s="307">
        <f t="shared" ref="Q84:Q93" si="49">L84*(1+Q$3)</f>
        <v>5160.3113359999998</v>
      </c>
    </row>
    <row r="85" spans="1:17" ht="25.5" x14ac:dyDescent="0.2">
      <c r="A85" s="104" t="s">
        <v>117</v>
      </c>
      <c r="B85" s="105" t="s">
        <v>555</v>
      </c>
      <c r="C85" s="122" t="s">
        <v>25</v>
      </c>
      <c r="D85" s="311" t="s">
        <v>547</v>
      </c>
      <c r="E85" s="81"/>
      <c r="F85" s="82">
        <v>491.31</v>
      </c>
      <c r="G85" s="306">
        <v>545.88</v>
      </c>
      <c r="H85" s="307">
        <f t="shared" si="43"/>
        <v>1037.19</v>
      </c>
      <c r="I85" s="80"/>
      <c r="J85" s="82">
        <f t="shared" si="44"/>
        <v>982.62</v>
      </c>
      <c r="K85" s="83">
        <f t="shared" si="45"/>
        <v>1091.76</v>
      </c>
      <c r="L85" s="307">
        <f t="shared" si="46"/>
        <v>2074.38</v>
      </c>
      <c r="M85" s="80"/>
      <c r="N85" s="308">
        <f t="shared" si="47"/>
        <v>515.27599200000009</v>
      </c>
      <c r="O85" s="80"/>
      <c r="P85" s="309">
        <f t="shared" si="48"/>
        <v>1226.702808</v>
      </c>
      <c r="Q85" s="307">
        <f t="shared" si="49"/>
        <v>2589.655992</v>
      </c>
    </row>
    <row r="86" spans="1:17" ht="25.5" x14ac:dyDescent="0.2">
      <c r="A86" s="104" t="s">
        <v>118</v>
      </c>
      <c r="B86" s="105" t="s">
        <v>556</v>
      </c>
      <c r="C86" s="122" t="s">
        <v>25</v>
      </c>
      <c r="D86" s="311" t="s">
        <v>547</v>
      </c>
      <c r="E86" s="81"/>
      <c r="F86" s="82">
        <v>314.63</v>
      </c>
      <c r="G86" s="306">
        <v>349.58</v>
      </c>
      <c r="H86" s="307">
        <f t="shared" si="43"/>
        <v>664.21</v>
      </c>
      <c r="I86" s="80"/>
      <c r="J86" s="82">
        <f t="shared" si="44"/>
        <v>629.26</v>
      </c>
      <c r="K86" s="83">
        <f t="shared" si="45"/>
        <v>699.16</v>
      </c>
      <c r="L86" s="307">
        <f t="shared" si="46"/>
        <v>1328.42</v>
      </c>
      <c r="M86" s="80"/>
      <c r="N86" s="308">
        <f t="shared" si="47"/>
        <v>329.97952800000002</v>
      </c>
      <c r="O86" s="80"/>
      <c r="P86" s="309">
        <f t="shared" si="48"/>
        <v>785.56818399999997</v>
      </c>
      <c r="Q86" s="307">
        <f t="shared" si="49"/>
        <v>1658.3995279999999</v>
      </c>
    </row>
    <row r="87" spans="1:17" ht="25.5" x14ac:dyDescent="0.2">
      <c r="A87" s="104" t="s">
        <v>119</v>
      </c>
      <c r="B87" s="105" t="s">
        <v>557</v>
      </c>
      <c r="C87" s="122" t="s">
        <v>25</v>
      </c>
      <c r="D87" s="311" t="s">
        <v>547</v>
      </c>
      <c r="E87" s="81"/>
      <c r="F87" s="82">
        <v>456.73</v>
      </c>
      <c r="G87" s="306">
        <v>507.46</v>
      </c>
      <c r="H87" s="307">
        <f t="shared" si="43"/>
        <v>964.19</v>
      </c>
      <c r="I87" s="80"/>
      <c r="J87" s="82">
        <f t="shared" si="44"/>
        <v>913.46</v>
      </c>
      <c r="K87" s="83">
        <f t="shared" si="45"/>
        <v>1014.92</v>
      </c>
      <c r="L87" s="307">
        <f t="shared" si="46"/>
        <v>1928.38</v>
      </c>
      <c r="M87" s="80"/>
      <c r="N87" s="308">
        <f t="shared" si="47"/>
        <v>479.00959200000005</v>
      </c>
      <c r="O87" s="80"/>
      <c r="P87" s="309">
        <f t="shared" si="48"/>
        <v>1140.363464</v>
      </c>
      <c r="Q87" s="307">
        <f t="shared" si="49"/>
        <v>2407.389592</v>
      </c>
    </row>
    <row r="88" spans="1:17" ht="25.5" x14ac:dyDescent="0.2">
      <c r="A88" s="104" t="s">
        <v>120</v>
      </c>
      <c r="B88" s="105" t="s">
        <v>558</v>
      </c>
      <c r="C88" s="122" t="s">
        <v>25</v>
      </c>
      <c r="D88" s="311" t="s">
        <v>547</v>
      </c>
      <c r="E88" s="81"/>
      <c r="F88" s="82">
        <v>806.31</v>
      </c>
      <c r="G88" s="306">
        <v>895.85</v>
      </c>
      <c r="H88" s="307">
        <f t="shared" si="43"/>
        <v>1702.1599999999999</v>
      </c>
      <c r="I88" s="80"/>
      <c r="J88" s="82">
        <f t="shared" si="44"/>
        <v>1612.62</v>
      </c>
      <c r="K88" s="83">
        <f t="shared" si="45"/>
        <v>1791.7</v>
      </c>
      <c r="L88" s="307">
        <f t="shared" si="46"/>
        <v>3404.3199999999997</v>
      </c>
      <c r="M88" s="80"/>
      <c r="N88" s="308">
        <f t="shared" si="47"/>
        <v>845.63308799999993</v>
      </c>
      <c r="O88" s="80"/>
      <c r="P88" s="309">
        <f t="shared" si="48"/>
        <v>2013.1948079999997</v>
      </c>
      <c r="Q88" s="307">
        <f t="shared" si="49"/>
        <v>4249.9530879999993</v>
      </c>
    </row>
    <row r="89" spans="1:17" ht="25.5" x14ac:dyDescent="0.2">
      <c r="A89" s="104" t="s">
        <v>122</v>
      </c>
      <c r="B89" s="105" t="s">
        <v>559</v>
      </c>
      <c r="C89" s="122" t="s">
        <v>25</v>
      </c>
      <c r="D89" s="311" t="s">
        <v>547</v>
      </c>
      <c r="E89" s="81"/>
      <c r="F89" s="82">
        <v>491.31</v>
      </c>
      <c r="G89" s="306">
        <v>545.88</v>
      </c>
      <c r="H89" s="307">
        <f t="shared" si="43"/>
        <v>1037.19</v>
      </c>
      <c r="I89" s="80"/>
      <c r="J89" s="82">
        <f t="shared" si="44"/>
        <v>982.62</v>
      </c>
      <c r="K89" s="83">
        <f t="shared" si="45"/>
        <v>1091.76</v>
      </c>
      <c r="L89" s="307">
        <f t="shared" si="46"/>
        <v>2074.38</v>
      </c>
      <c r="M89" s="80"/>
      <c r="N89" s="308">
        <f t="shared" si="47"/>
        <v>515.27599200000009</v>
      </c>
      <c r="O89" s="80"/>
      <c r="P89" s="309">
        <f t="shared" si="48"/>
        <v>1226.702808</v>
      </c>
      <c r="Q89" s="307">
        <f t="shared" si="49"/>
        <v>2589.655992</v>
      </c>
    </row>
    <row r="90" spans="1:17" ht="25.5" x14ac:dyDescent="0.2">
      <c r="A90" s="104" t="s">
        <v>125</v>
      </c>
      <c r="B90" s="105" t="s">
        <v>560</v>
      </c>
      <c r="C90" s="122" t="s">
        <v>25</v>
      </c>
      <c r="D90" s="311" t="s">
        <v>457</v>
      </c>
      <c r="E90" s="81"/>
      <c r="F90" s="82">
        <v>435.66</v>
      </c>
      <c r="G90" s="306">
        <v>484.04</v>
      </c>
      <c r="H90" s="307">
        <f t="shared" si="43"/>
        <v>919.7</v>
      </c>
      <c r="I90" s="80"/>
      <c r="J90" s="82">
        <f t="shared" si="44"/>
        <v>435.66</v>
      </c>
      <c r="K90" s="83">
        <f t="shared" si="45"/>
        <v>484.04</v>
      </c>
      <c r="L90" s="307">
        <f t="shared" si="46"/>
        <v>919.7</v>
      </c>
      <c r="M90" s="80"/>
      <c r="N90" s="308">
        <f t="shared" si="47"/>
        <v>228.45348000000001</v>
      </c>
      <c r="O90" s="80"/>
      <c r="P90" s="309">
        <f t="shared" si="48"/>
        <v>543.87794399999996</v>
      </c>
      <c r="Q90" s="307">
        <f t="shared" si="49"/>
        <v>1148.1534799999999</v>
      </c>
    </row>
    <row r="91" spans="1:17" ht="25.5" x14ac:dyDescent="0.2">
      <c r="A91" s="104" t="s">
        <v>127</v>
      </c>
      <c r="B91" s="105" t="s">
        <v>561</v>
      </c>
      <c r="C91" s="122" t="s">
        <v>25</v>
      </c>
      <c r="D91" s="311" t="s">
        <v>457</v>
      </c>
      <c r="E91" s="81"/>
      <c r="F91" s="82">
        <v>32.6</v>
      </c>
      <c r="G91" s="306">
        <v>36.22</v>
      </c>
      <c r="H91" s="307">
        <f t="shared" si="43"/>
        <v>68.819999999999993</v>
      </c>
      <c r="I91" s="80"/>
      <c r="J91" s="82">
        <f t="shared" si="44"/>
        <v>32.6</v>
      </c>
      <c r="K91" s="83">
        <f t="shared" si="45"/>
        <v>36.22</v>
      </c>
      <c r="L91" s="307">
        <f t="shared" si="46"/>
        <v>68.819999999999993</v>
      </c>
      <c r="M91" s="80"/>
      <c r="N91" s="308">
        <f t="shared" si="47"/>
        <v>17.094887999999997</v>
      </c>
      <c r="O91" s="80"/>
      <c r="P91" s="309">
        <f t="shared" si="48"/>
        <v>40.697839999999999</v>
      </c>
      <c r="Q91" s="307">
        <f t="shared" si="49"/>
        <v>85.914887999999991</v>
      </c>
    </row>
    <row r="92" spans="1:17" ht="25.5" x14ac:dyDescent="0.2">
      <c r="A92" s="104" t="s">
        <v>1392</v>
      </c>
      <c r="B92" s="105" t="s">
        <v>1391</v>
      </c>
      <c r="C92" s="122" t="s">
        <v>25</v>
      </c>
      <c r="D92" s="312">
        <v>6</v>
      </c>
      <c r="E92" s="81"/>
      <c r="F92" s="82">
        <v>63.4</v>
      </c>
      <c r="G92" s="306">
        <v>70.430000000000007</v>
      </c>
      <c r="H92" s="307">
        <f t="shared" ref="H92" si="50">G92+F92</f>
        <v>133.83000000000001</v>
      </c>
      <c r="I92" s="80"/>
      <c r="J92" s="82">
        <f t="shared" ref="J92" si="51">F92*D92</f>
        <v>380.4</v>
      </c>
      <c r="K92" s="83">
        <f t="shared" ref="K92" si="52">G92*D92</f>
        <v>422.58000000000004</v>
      </c>
      <c r="L92" s="307">
        <f t="shared" ref="L92" si="53">K92+J92</f>
        <v>802.98</v>
      </c>
      <c r="M92" s="80"/>
      <c r="N92" s="308">
        <f t="shared" ref="N92" si="54">Q$3*L92</f>
        <v>199.46023200000002</v>
      </c>
      <c r="O92" s="80"/>
      <c r="P92" s="309">
        <f t="shared" ref="P92" si="55">J92*(1+Q$3)</f>
        <v>474.89135999999996</v>
      </c>
      <c r="Q92" s="307">
        <f t="shared" ref="Q92" si="56">L92*(1+Q$3)</f>
        <v>1002.440232</v>
      </c>
    </row>
    <row r="93" spans="1:17" ht="25.5" x14ac:dyDescent="0.2">
      <c r="A93" s="104" t="s">
        <v>1393</v>
      </c>
      <c r="B93" s="105" t="s">
        <v>562</v>
      </c>
      <c r="C93" s="122" t="s">
        <v>25</v>
      </c>
      <c r="D93" s="311" t="s">
        <v>457</v>
      </c>
      <c r="E93" s="81"/>
      <c r="F93" s="82">
        <v>104.12</v>
      </c>
      <c r="G93" s="306">
        <v>172.41</v>
      </c>
      <c r="H93" s="307">
        <f t="shared" si="43"/>
        <v>276.52999999999997</v>
      </c>
      <c r="I93" s="80"/>
      <c r="J93" s="82">
        <f t="shared" si="44"/>
        <v>104.12</v>
      </c>
      <c r="K93" s="83">
        <f t="shared" si="45"/>
        <v>172.41</v>
      </c>
      <c r="L93" s="307">
        <f t="shared" si="46"/>
        <v>276.52999999999997</v>
      </c>
      <c r="M93" s="80"/>
      <c r="N93" s="308">
        <f t="shared" si="47"/>
        <v>68.690051999999994</v>
      </c>
      <c r="O93" s="80"/>
      <c r="P93" s="309">
        <f t="shared" si="48"/>
        <v>129.983408</v>
      </c>
      <c r="Q93" s="307">
        <f t="shared" si="49"/>
        <v>345.22005199999995</v>
      </c>
    </row>
    <row r="94" spans="1:17" s="113" customFormat="1" x14ac:dyDescent="0.2">
      <c r="A94" s="123" t="s">
        <v>137</v>
      </c>
      <c r="B94" s="124" t="s">
        <v>98</v>
      </c>
      <c r="C94" s="124"/>
      <c r="D94" s="313"/>
      <c r="E94" s="134"/>
      <c r="F94" s="149">
        <f>SUM(Q95:Q100)</f>
        <v>4852.6101982399996</v>
      </c>
      <c r="G94" s="124"/>
      <c r="H94" s="106"/>
      <c r="I94" s="107"/>
      <c r="J94" s="108"/>
      <c r="K94" s="109"/>
      <c r="L94" s="106"/>
      <c r="M94" s="110"/>
      <c r="N94" s="111"/>
      <c r="O94" s="107"/>
      <c r="P94" s="112"/>
      <c r="Q94" s="106"/>
    </row>
    <row r="95" spans="1:17" ht="25.5" x14ac:dyDescent="0.2">
      <c r="A95" s="104" t="s">
        <v>138</v>
      </c>
      <c r="B95" s="105" t="s">
        <v>563</v>
      </c>
      <c r="C95" s="122" t="s">
        <v>22</v>
      </c>
      <c r="D95" s="311" t="s">
        <v>564</v>
      </c>
      <c r="E95" s="81"/>
      <c r="F95" s="82">
        <v>65.52</v>
      </c>
      <c r="G95" s="306">
        <v>734.26</v>
      </c>
      <c r="H95" s="307">
        <f t="shared" si="43"/>
        <v>799.78</v>
      </c>
      <c r="I95" s="80"/>
      <c r="J95" s="82">
        <f t="shared" si="44"/>
        <v>34.7256</v>
      </c>
      <c r="K95" s="83">
        <f t="shared" si="45"/>
        <v>389.15780000000001</v>
      </c>
      <c r="L95" s="307">
        <f t="shared" si="46"/>
        <v>423.88339999999999</v>
      </c>
      <c r="M95" s="80"/>
      <c r="N95" s="308">
        <f t="shared" ref="N95:N100" si="57">Q$3*L95</f>
        <v>105.29263656000001</v>
      </c>
      <c r="O95" s="80"/>
      <c r="P95" s="309">
        <f t="shared" ref="P95:P100" si="58">J95*(1+Q$3)</f>
        <v>43.351439039999995</v>
      </c>
      <c r="Q95" s="307">
        <f t="shared" ref="Q95:Q100" si="59">L95*(1+Q$3)</f>
        <v>529.17603655999994</v>
      </c>
    </row>
    <row r="96" spans="1:17" ht="38.25" x14ac:dyDescent="0.2">
      <c r="A96" s="104" t="s">
        <v>140</v>
      </c>
      <c r="B96" s="105" t="s">
        <v>565</v>
      </c>
      <c r="C96" s="122" t="s">
        <v>37</v>
      </c>
      <c r="D96" s="311" t="s">
        <v>457</v>
      </c>
      <c r="E96" s="81"/>
      <c r="F96" s="82">
        <v>46.97</v>
      </c>
      <c r="G96" s="306">
        <v>1350.07</v>
      </c>
      <c r="H96" s="307">
        <f t="shared" si="43"/>
        <v>1397.04</v>
      </c>
      <c r="I96" s="80"/>
      <c r="J96" s="82">
        <f t="shared" si="44"/>
        <v>46.97</v>
      </c>
      <c r="K96" s="83">
        <f t="shared" si="45"/>
        <v>1350.07</v>
      </c>
      <c r="L96" s="307">
        <f t="shared" si="46"/>
        <v>1397.04</v>
      </c>
      <c r="M96" s="80"/>
      <c r="N96" s="308">
        <f t="shared" si="57"/>
        <v>347.02473600000002</v>
      </c>
      <c r="O96" s="80"/>
      <c r="P96" s="309">
        <f t="shared" si="58"/>
        <v>58.637347999999996</v>
      </c>
      <c r="Q96" s="307">
        <f t="shared" si="59"/>
        <v>1744.0647359999998</v>
      </c>
    </row>
    <row r="97" spans="1:17" ht="38.25" x14ac:dyDescent="0.2">
      <c r="A97" s="104" t="s">
        <v>142</v>
      </c>
      <c r="B97" s="105" t="s">
        <v>566</v>
      </c>
      <c r="C97" s="122" t="s">
        <v>37</v>
      </c>
      <c r="D97" s="311" t="s">
        <v>547</v>
      </c>
      <c r="E97" s="81"/>
      <c r="F97" s="82">
        <v>79.19</v>
      </c>
      <c r="G97" s="306">
        <v>437.5</v>
      </c>
      <c r="H97" s="307">
        <f t="shared" si="43"/>
        <v>516.69000000000005</v>
      </c>
      <c r="I97" s="80"/>
      <c r="J97" s="82">
        <f t="shared" si="44"/>
        <v>158.38</v>
      </c>
      <c r="K97" s="83">
        <f t="shared" si="45"/>
        <v>875</v>
      </c>
      <c r="L97" s="307">
        <f t="shared" si="46"/>
        <v>1033.3800000000001</v>
      </c>
      <c r="M97" s="80"/>
      <c r="N97" s="308">
        <f t="shared" si="57"/>
        <v>256.69159200000001</v>
      </c>
      <c r="O97" s="80"/>
      <c r="P97" s="309">
        <f t="shared" si="58"/>
        <v>197.72159199999999</v>
      </c>
      <c r="Q97" s="307">
        <f t="shared" si="59"/>
        <v>1290.071592</v>
      </c>
    </row>
    <row r="98" spans="1:17" ht="38.25" x14ac:dyDescent="0.2">
      <c r="A98" s="104" t="s">
        <v>144</v>
      </c>
      <c r="B98" s="105" t="s">
        <v>567</v>
      </c>
      <c r="C98" s="122" t="s">
        <v>75</v>
      </c>
      <c r="D98" s="311" t="s">
        <v>568</v>
      </c>
      <c r="E98" s="81"/>
      <c r="F98" s="82">
        <v>17.53</v>
      </c>
      <c r="G98" s="306">
        <v>131.38999999999999</v>
      </c>
      <c r="H98" s="307">
        <f t="shared" si="43"/>
        <v>148.91999999999999</v>
      </c>
      <c r="I98" s="80"/>
      <c r="J98" s="82">
        <f t="shared" si="44"/>
        <v>39.617799999999995</v>
      </c>
      <c r="K98" s="83">
        <f t="shared" si="45"/>
        <v>296.94139999999993</v>
      </c>
      <c r="L98" s="307">
        <f t="shared" si="46"/>
        <v>336.55919999999992</v>
      </c>
      <c r="M98" s="80"/>
      <c r="N98" s="308">
        <f t="shared" si="57"/>
        <v>83.601305279999977</v>
      </c>
      <c r="O98" s="80"/>
      <c r="P98" s="309">
        <f t="shared" si="58"/>
        <v>49.458861519999992</v>
      </c>
      <c r="Q98" s="307">
        <f t="shared" si="59"/>
        <v>420.16050527999988</v>
      </c>
    </row>
    <row r="99" spans="1:17" ht="25.5" x14ac:dyDescent="0.2">
      <c r="A99" s="104" t="s">
        <v>147</v>
      </c>
      <c r="B99" s="105" t="s">
        <v>569</v>
      </c>
      <c r="C99" s="122" t="s">
        <v>75</v>
      </c>
      <c r="D99" s="311" t="s">
        <v>570</v>
      </c>
      <c r="E99" s="81"/>
      <c r="F99" s="82">
        <v>8.76</v>
      </c>
      <c r="G99" s="306">
        <v>65.7</v>
      </c>
      <c r="H99" s="307">
        <f t="shared" si="43"/>
        <v>74.460000000000008</v>
      </c>
      <c r="I99" s="80"/>
      <c r="J99" s="82">
        <f t="shared" si="44"/>
        <v>5.694</v>
      </c>
      <c r="K99" s="83">
        <f t="shared" si="45"/>
        <v>42.705000000000005</v>
      </c>
      <c r="L99" s="307">
        <f t="shared" si="46"/>
        <v>48.399000000000008</v>
      </c>
      <c r="M99" s="80"/>
      <c r="N99" s="308">
        <f t="shared" si="57"/>
        <v>12.022311600000002</v>
      </c>
      <c r="O99" s="80"/>
      <c r="P99" s="309">
        <f t="shared" si="58"/>
        <v>7.1083895999999998</v>
      </c>
      <c r="Q99" s="307">
        <f t="shared" si="59"/>
        <v>60.42131160000001</v>
      </c>
    </row>
    <row r="100" spans="1:17" ht="25.5" x14ac:dyDescent="0.2">
      <c r="A100" s="104" t="s">
        <v>149</v>
      </c>
      <c r="B100" s="105" t="s">
        <v>571</v>
      </c>
      <c r="C100" s="122" t="s">
        <v>75</v>
      </c>
      <c r="D100" s="311" t="s">
        <v>572</v>
      </c>
      <c r="E100" s="81"/>
      <c r="F100" s="82">
        <v>8.76</v>
      </c>
      <c r="G100" s="306">
        <v>65.7</v>
      </c>
      <c r="H100" s="307">
        <f t="shared" si="43"/>
        <v>74.460000000000008</v>
      </c>
      <c r="I100" s="80"/>
      <c r="J100" s="82">
        <f t="shared" si="44"/>
        <v>76.211999999999989</v>
      </c>
      <c r="K100" s="83">
        <f t="shared" si="45"/>
        <v>571.59</v>
      </c>
      <c r="L100" s="307">
        <f t="shared" si="46"/>
        <v>647.80200000000002</v>
      </c>
      <c r="M100" s="80"/>
      <c r="N100" s="308">
        <f t="shared" si="57"/>
        <v>160.91401680000001</v>
      </c>
      <c r="O100" s="80"/>
      <c r="P100" s="309">
        <f t="shared" si="58"/>
        <v>95.143060799999986</v>
      </c>
      <c r="Q100" s="307">
        <f t="shared" si="59"/>
        <v>808.71601680000003</v>
      </c>
    </row>
    <row r="101" spans="1:17" s="113" customFormat="1" x14ac:dyDescent="0.2">
      <c r="A101" s="123" t="s">
        <v>166</v>
      </c>
      <c r="B101" s="124" t="s">
        <v>108</v>
      </c>
      <c r="C101" s="124"/>
      <c r="D101" s="313"/>
      <c r="E101" s="134"/>
      <c r="F101" s="149">
        <f>SUM(Q102:Q117)</f>
        <v>13811.78712924</v>
      </c>
      <c r="G101" s="124"/>
      <c r="H101" s="106"/>
      <c r="I101" s="107"/>
      <c r="J101" s="108"/>
      <c r="K101" s="109"/>
      <c r="L101" s="106"/>
      <c r="M101" s="110"/>
      <c r="N101" s="111"/>
      <c r="O101" s="107"/>
      <c r="P101" s="112"/>
      <c r="Q101" s="106"/>
    </row>
    <row r="102" spans="1:17" x14ac:dyDescent="0.2">
      <c r="A102" s="104" t="s">
        <v>167</v>
      </c>
      <c r="B102" s="105" t="s">
        <v>573</v>
      </c>
      <c r="C102" s="122" t="s">
        <v>25</v>
      </c>
      <c r="D102" s="311" t="s">
        <v>457</v>
      </c>
      <c r="E102" s="81"/>
      <c r="F102" s="82">
        <v>73.92</v>
      </c>
      <c r="G102" s="306">
        <v>34.58</v>
      </c>
      <c r="H102" s="307">
        <f t="shared" ref="H102" si="60">G102+F102</f>
        <v>108.5</v>
      </c>
      <c r="I102" s="80"/>
      <c r="J102" s="82">
        <f t="shared" ref="J102" si="61">F102*D102</f>
        <v>73.92</v>
      </c>
      <c r="K102" s="83">
        <f t="shared" ref="K102" si="62">G102*D102</f>
        <v>34.58</v>
      </c>
      <c r="L102" s="307">
        <f t="shared" ref="L102" si="63">K102+J102</f>
        <v>108.5</v>
      </c>
      <c r="M102" s="80"/>
      <c r="N102" s="308">
        <f t="shared" ref="N102" si="64">Q$3*L102</f>
        <v>26.9514</v>
      </c>
      <c r="O102" s="80"/>
      <c r="P102" s="309">
        <f t="shared" ref="P102:P117" si="65">J102*(1+Q$3)</f>
        <v>92.281728000000001</v>
      </c>
      <c r="Q102" s="307">
        <f t="shared" ref="Q102:Q117" si="66">L102*(1+Q$3)</f>
        <v>135.45140000000001</v>
      </c>
    </row>
    <row r="103" spans="1:17" x14ac:dyDescent="0.2">
      <c r="A103" s="104" t="s">
        <v>180</v>
      </c>
      <c r="B103" s="105" t="s">
        <v>574</v>
      </c>
      <c r="C103" s="122" t="s">
        <v>75</v>
      </c>
      <c r="D103" s="311" t="s">
        <v>575</v>
      </c>
      <c r="E103" s="81"/>
      <c r="F103" s="82">
        <v>0</v>
      </c>
      <c r="G103" s="306">
        <v>15</v>
      </c>
      <c r="H103" s="307">
        <f t="shared" si="43"/>
        <v>15</v>
      </c>
      <c r="I103" s="80"/>
      <c r="J103" s="82">
        <f t="shared" si="44"/>
        <v>0</v>
      </c>
      <c r="K103" s="83">
        <f t="shared" si="45"/>
        <v>2077.5</v>
      </c>
      <c r="L103" s="307">
        <f t="shared" si="46"/>
        <v>2077.5</v>
      </c>
      <c r="M103" s="80"/>
      <c r="N103" s="308">
        <f t="shared" ref="N103:N117" si="67">Q$3*L103</f>
        <v>516.05100000000004</v>
      </c>
      <c r="O103" s="80"/>
      <c r="P103" s="309">
        <f t="shared" si="65"/>
        <v>0</v>
      </c>
      <c r="Q103" s="307">
        <f t="shared" si="66"/>
        <v>2593.5509999999999</v>
      </c>
    </row>
    <row r="104" spans="1:17" x14ac:dyDescent="0.2">
      <c r="A104" s="104" t="s">
        <v>183</v>
      </c>
      <c r="B104" s="105" t="s">
        <v>576</v>
      </c>
      <c r="C104" s="122" t="s">
        <v>22</v>
      </c>
      <c r="D104" s="311" t="s">
        <v>577</v>
      </c>
      <c r="E104" s="81"/>
      <c r="F104" s="82">
        <v>0</v>
      </c>
      <c r="G104" s="306">
        <v>355.46</v>
      </c>
      <c r="H104" s="307">
        <f t="shared" si="43"/>
        <v>355.46</v>
      </c>
      <c r="I104" s="80"/>
      <c r="J104" s="82">
        <f t="shared" si="44"/>
        <v>0</v>
      </c>
      <c r="K104" s="83">
        <f t="shared" si="45"/>
        <v>1649.3343999999997</v>
      </c>
      <c r="L104" s="307">
        <f t="shared" si="46"/>
        <v>1649.3343999999997</v>
      </c>
      <c r="M104" s="80"/>
      <c r="N104" s="308">
        <f t="shared" si="67"/>
        <v>409.69466495999995</v>
      </c>
      <c r="O104" s="80"/>
      <c r="P104" s="309">
        <f t="shared" si="65"/>
        <v>0</v>
      </c>
      <c r="Q104" s="307">
        <f t="shared" si="66"/>
        <v>2059.0290649599997</v>
      </c>
    </row>
    <row r="105" spans="1:17" ht="25.5" x14ac:dyDescent="0.2">
      <c r="A105" s="104" t="s">
        <v>578</v>
      </c>
      <c r="B105" s="105" t="s">
        <v>579</v>
      </c>
      <c r="C105" s="122" t="s">
        <v>25</v>
      </c>
      <c r="D105" s="311" t="s">
        <v>547</v>
      </c>
      <c r="E105" s="81"/>
      <c r="F105" s="82">
        <v>191.1</v>
      </c>
      <c r="G105" s="306">
        <v>199.36</v>
      </c>
      <c r="H105" s="307">
        <f t="shared" si="43"/>
        <v>390.46000000000004</v>
      </c>
      <c r="I105" s="80"/>
      <c r="J105" s="82">
        <f t="shared" si="44"/>
        <v>382.2</v>
      </c>
      <c r="K105" s="83">
        <f t="shared" si="45"/>
        <v>398.72</v>
      </c>
      <c r="L105" s="307">
        <f t="shared" si="46"/>
        <v>780.92000000000007</v>
      </c>
      <c r="M105" s="80"/>
      <c r="N105" s="308">
        <f t="shared" si="67"/>
        <v>193.98052800000002</v>
      </c>
      <c r="O105" s="80"/>
      <c r="P105" s="309">
        <f t="shared" si="65"/>
        <v>477.13847999999996</v>
      </c>
      <c r="Q105" s="307">
        <f t="shared" si="66"/>
        <v>974.90052800000001</v>
      </c>
    </row>
    <row r="106" spans="1:17" x14ac:dyDescent="0.2">
      <c r="A106" s="104" t="s">
        <v>580</v>
      </c>
      <c r="B106" s="105" t="s">
        <v>581</v>
      </c>
      <c r="C106" s="122" t="s">
        <v>22</v>
      </c>
      <c r="D106" s="311" t="s">
        <v>582</v>
      </c>
      <c r="E106" s="81"/>
      <c r="F106" s="82">
        <v>147.71</v>
      </c>
      <c r="G106" s="306">
        <v>96.85</v>
      </c>
      <c r="H106" s="307">
        <f t="shared" si="43"/>
        <v>244.56</v>
      </c>
      <c r="I106" s="80"/>
      <c r="J106" s="82">
        <f t="shared" si="44"/>
        <v>236.33600000000001</v>
      </c>
      <c r="K106" s="83">
        <f t="shared" si="45"/>
        <v>154.96</v>
      </c>
      <c r="L106" s="307">
        <f t="shared" si="46"/>
        <v>391.29600000000005</v>
      </c>
      <c r="M106" s="80"/>
      <c r="N106" s="308">
        <f t="shared" si="67"/>
        <v>97.197926400000014</v>
      </c>
      <c r="O106" s="80"/>
      <c r="P106" s="309">
        <f t="shared" si="65"/>
        <v>295.04186240000001</v>
      </c>
      <c r="Q106" s="307">
        <f t="shared" si="66"/>
        <v>488.49392640000002</v>
      </c>
    </row>
    <row r="107" spans="1:17" ht="38.25" x14ac:dyDescent="0.2">
      <c r="A107" s="104" t="s">
        <v>583</v>
      </c>
      <c r="B107" s="105" t="s">
        <v>584</v>
      </c>
      <c r="C107" s="122" t="s">
        <v>22</v>
      </c>
      <c r="D107" s="311" t="s">
        <v>547</v>
      </c>
      <c r="E107" s="81"/>
      <c r="F107" s="82">
        <v>29.44</v>
      </c>
      <c r="G107" s="306">
        <v>12.47</v>
      </c>
      <c r="H107" s="307">
        <f t="shared" si="43"/>
        <v>41.910000000000004</v>
      </c>
      <c r="I107" s="80"/>
      <c r="J107" s="82">
        <f t="shared" si="44"/>
        <v>58.88</v>
      </c>
      <c r="K107" s="83">
        <f t="shared" si="45"/>
        <v>24.94</v>
      </c>
      <c r="L107" s="307">
        <f t="shared" si="46"/>
        <v>83.820000000000007</v>
      </c>
      <c r="M107" s="80"/>
      <c r="N107" s="308">
        <f t="shared" si="67"/>
        <v>20.820888000000004</v>
      </c>
      <c r="O107" s="80"/>
      <c r="P107" s="309">
        <f t="shared" si="65"/>
        <v>73.505792</v>
      </c>
      <c r="Q107" s="307">
        <f t="shared" si="66"/>
        <v>104.640888</v>
      </c>
    </row>
    <row r="108" spans="1:17" x14ac:dyDescent="0.2">
      <c r="A108" s="104" t="s">
        <v>585</v>
      </c>
      <c r="B108" s="105" t="s">
        <v>586</v>
      </c>
      <c r="C108" s="122" t="s">
        <v>25</v>
      </c>
      <c r="D108" s="311" t="s">
        <v>457</v>
      </c>
      <c r="E108" s="81"/>
      <c r="F108" s="82">
        <v>134.94999999999999</v>
      </c>
      <c r="G108" s="306">
        <v>218.5</v>
      </c>
      <c r="H108" s="307">
        <f t="shared" si="43"/>
        <v>353.45</v>
      </c>
      <c r="I108" s="80"/>
      <c r="J108" s="82">
        <f t="shared" si="44"/>
        <v>134.94999999999999</v>
      </c>
      <c r="K108" s="83">
        <f t="shared" si="45"/>
        <v>218.5</v>
      </c>
      <c r="L108" s="307">
        <f t="shared" si="46"/>
        <v>353.45</v>
      </c>
      <c r="M108" s="80"/>
      <c r="N108" s="308">
        <f t="shared" si="67"/>
        <v>87.796980000000005</v>
      </c>
      <c r="O108" s="80"/>
      <c r="P108" s="309">
        <f t="shared" si="65"/>
        <v>168.47157999999999</v>
      </c>
      <c r="Q108" s="307">
        <f t="shared" si="66"/>
        <v>441.24697999999995</v>
      </c>
    </row>
    <row r="109" spans="1:17" x14ac:dyDescent="0.2">
      <c r="A109" s="104" t="s">
        <v>587</v>
      </c>
      <c r="B109" s="105" t="s">
        <v>588</v>
      </c>
      <c r="C109" s="122" t="s">
        <v>15</v>
      </c>
      <c r="D109" s="311" t="s">
        <v>490</v>
      </c>
      <c r="E109" s="81"/>
      <c r="F109" s="82">
        <v>22.66</v>
      </c>
      <c r="G109" s="306">
        <v>6.04</v>
      </c>
      <c r="H109" s="307">
        <f t="shared" si="43"/>
        <v>28.7</v>
      </c>
      <c r="I109" s="80"/>
      <c r="J109" s="82">
        <f t="shared" si="44"/>
        <v>135.96</v>
      </c>
      <c r="K109" s="83">
        <f t="shared" si="45"/>
        <v>36.24</v>
      </c>
      <c r="L109" s="307">
        <f t="shared" si="46"/>
        <v>172.20000000000002</v>
      </c>
      <c r="M109" s="80"/>
      <c r="N109" s="308">
        <f t="shared" si="67"/>
        <v>42.774480000000004</v>
      </c>
      <c r="O109" s="80"/>
      <c r="P109" s="309">
        <f t="shared" si="65"/>
        <v>169.73246399999999</v>
      </c>
      <c r="Q109" s="307">
        <f t="shared" si="66"/>
        <v>214.97448</v>
      </c>
    </row>
    <row r="110" spans="1:17" x14ac:dyDescent="0.2">
      <c r="A110" s="104" t="s">
        <v>589</v>
      </c>
      <c r="B110" s="105" t="s">
        <v>590</v>
      </c>
      <c r="C110" s="122" t="s">
        <v>22</v>
      </c>
      <c r="D110" s="311" t="s">
        <v>591</v>
      </c>
      <c r="E110" s="81"/>
      <c r="F110" s="82">
        <v>1.32</v>
      </c>
      <c r="G110" s="306">
        <v>0.56000000000000005</v>
      </c>
      <c r="H110" s="307">
        <f t="shared" si="43"/>
        <v>1.8800000000000001</v>
      </c>
      <c r="I110" s="80"/>
      <c r="J110" s="82">
        <f t="shared" si="44"/>
        <v>683.76</v>
      </c>
      <c r="K110" s="83">
        <f t="shared" si="45"/>
        <v>290.08000000000004</v>
      </c>
      <c r="L110" s="307">
        <f t="shared" si="46"/>
        <v>973.84</v>
      </c>
      <c r="M110" s="80"/>
      <c r="N110" s="308">
        <f t="shared" si="67"/>
        <v>241.90185600000001</v>
      </c>
      <c r="O110" s="80"/>
      <c r="P110" s="309">
        <f t="shared" si="65"/>
        <v>853.60598399999992</v>
      </c>
      <c r="Q110" s="307">
        <f t="shared" si="66"/>
        <v>1215.7418560000001</v>
      </c>
    </row>
    <row r="111" spans="1:17" x14ac:dyDescent="0.2">
      <c r="A111" s="104" t="s">
        <v>592</v>
      </c>
      <c r="B111" s="105" t="s">
        <v>112</v>
      </c>
      <c r="C111" s="122" t="s">
        <v>22</v>
      </c>
      <c r="D111" s="311" t="s">
        <v>593</v>
      </c>
      <c r="E111" s="81"/>
      <c r="F111" s="82">
        <v>1.25</v>
      </c>
      <c r="G111" s="306">
        <v>1.87</v>
      </c>
      <c r="H111" s="307">
        <f t="shared" si="43"/>
        <v>3.12</v>
      </c>
      <c r="I111" s="80"/>
      <c r="J111" s="82">
        <f t="shared" si="44"/>
        <v>90.7</v>
      </c>
      <c r="K111" s="83">
        <f t="shared" si="45"/>
        <v>135.68720000000002</v>
      </c>
      <c r="L111" s="307">
        <f t="shared" si="46"/>
        <v>226.38720000000001</v>
      </c>
      <c r="M111" s="80"/>
      <c r="N111" s="308">
        <f t="shared" si="67"/>
        <v>56.234580480000005</v>
      </c>
      <c r="O111" s="80"/>
      <c r="P111" s="309">
        <f t="shared" si="65"/>
        <v>113.22987999999999</v>
      </c>
      <c r="Q111" s="307">
        <f t="shared" si="66"/>
        <v>282.62178047999998</v>
      </c>
    </row>
    <row r="112" spans="1:17" ht="25.5" x14ac:dyDescent="0.2">
      <c r="A112" s="104" t="s">
        <v>594</v>
      </c>
      <c r="B112" s="105" t="s">
        <v>595</v>
      </c>
      <c r="C112" s="122" t="s">
        <v>22</v>
      </c>
      <c r="D112" s="311" t="s">
        <v>596</v>
      </c>
      <c r="E112" s="81"/>
      <c r="F112" s="82">
        <v>0.98</v>
      </c>
      <c r="G112" s="306">
        <v>0.42</v>
      </c>
      <c r="H112" s="307">
        <f t="shared" si="43"/>
        <v>1.4</v>
      </c>
      <c r="I112" s="80"/>
      <c r="J112" s="82">
        <f t="shared" si="44"/>
        <v>78.400000000000006</v>
      </c>
      <c r="K112" s="83">
        <f t="shared" si="45"/>
        <v>33.6</v>
      </c>
      <c r="L112" s="307">
        <f t="shared" si="46"/>
        <v>112</v>
      </c>
      <c r="M112" s="80"/>
      <c r="N112" s="308">
        <f t="shared" si="67"/>
        <v>27.820800000000002</v>
      </c>
      <c r="O112" s="80"/>
      <c r="P112" s="309">
        <f t="shared" si="65"/>
        <v>97.874560000000002</v>
      </c>
      <c r="Q112" s="307">
        <f t="shared" si="66"/>
        <v>139.82079999999999</v>
      </c>
    </row>
    <row r="113" spans="1:17" ht="38.25" x14ac:dyDescent="0.2">
      <c r="A113" s="104" t="s">
        <v>597</v>
      </c>
      <c r="B113" s="105" t="s">
        <v>365</v>
      </c>
      <c r="C113" s="122" t="s">
        <v>75</v>
      </c>
      <c r="D113" s="311" t="s">
        <v>598</v>
      </c>
      <c r="E113" s="81"/>
      <c r="F113" s="82">
        <v>0</v>
      </c>
      <c r="G113" s="306">
        <v>40</v>
      </c>
      <c r="H113" s="307">
        <f t="shared" si="43"/>
        <v>40</v>
      </c>
      <c r="I113" s="80"/>
      <c r="J113" s="82">
        <f t="shared" si="44"/>
        <v>0</v>
      </c>
      <c r="K113" s="83">
        <f t="shared" si="45"/>
        <v>168</v>
      </c>
      <c r="L113" s="307">
        <f t="shared" si="46"/>
        <v>168</v>
      </c>
      <c r="M113" s="80"/>
      <c r="N113" s="308">
        <f t="shared" si="67"/>
        <v>41.731200000000001</v>
      </c>
      <c r="O113" s="80"/>
      <c r="P113" s="309">
        <f t="shared" si="65"/>
        <v>0</v>
      </c>
      <c r="Q113" s="307">
        <f t="shared" si="66"/>
        <v>209.7312</v>
      </c>
    </row>
    <row r="114" spans="1:17" x14ac:dyDescent="0.2">
      <c r="A114" s="104" t="s">
        <v>599</v>
      </c>
      <c r="B114" s="105" t="s">
        <v>600</v>
      </c>
      <c r="C114" s="122" t="s">
        <v>95</v>
      </c>
      <c r="D114" s="311" t="s">
        <v>601</v>
      </c>
      <c r="E114" s="81"/>
      <c r="F114" s="82">
        <v>0.78</v>
      </c>
      <c r="G114" s="306">
        <v>1.98</v>
      </c>
      <c r="H114" s="307">
        <f t="shared" si="43"/>
        <v>2.76</v>
      </c>
      <c r="I114" s="80"/>
      <c r="J114" s="82">
        <f t="shared" si="44"/>
        <v>318.9264</v>
      </c>
      <c r="K114" s="83">
        <f t="shared" si="45"/>
        <v>809.58240000000001</v>
      </c>
      <c r="L114" s="307">
        <f t="shared" si="46"/>
        <v>1128.5088000000001</v>
      </c>
      <c r="M114" s="80"/>
      <c r="N114" s="308">
        <f t="shared" si="67"/>
        <v>280.32158592000002</v>
      </c>
      <c r="O114" s="80"/>
      <c r="P114" s="309">
        <f t="shared" si="65"/>
        <v>398.14771775999998</v>
      </c>
      <c r="Q114" s="307">
        <f t="shared" si="66"/>
        <v>1408.83038592</v>
      </c>
    </row>
    <row r="115" spans="1:17" x14ac:dyDescent="0.2">
      <c r="A115" s="104" t="s">
        <v>602</v>
      </c>
      <c r="B115" s="105" t="s">
        <v>603</v>
      </c>
      <c r="C115" s="122" t="s">
        <v>22</v>
      </c>
      <c r="D115" s="311" t="s">
        <v>604</v>
      </c>
      <c r="E115" s="81"/>
      <c r="F115" s="82">
        <v>0</v>
      </c>
      <c r="G115" s="306">
        <v>5.34</v>
      </c>
      <c r="H115" s="307">
        <f t="shared" si="43"/>
        <v>5.34</v>
      </c>
      <c r="I115" s="80"/>
      <c r="J115" s="82">
        <f t="shared" si="44"/>
        <v>0</v>
      </c>
      <c r="K115" s="83">
        <f t="shared" si="45"/>
        <v>2148.7091999999998</v>
      </c>
      <c r="L115" s="307">
        <f t="shared" si="46"/>
        <v>2148.7091999999998</v>
      </c>
      <c r="M115" s="80"/>
      <c r="N115" s="308">
        <f t="shared" si="67"/>
        <v>533.73936528000002</v>
      </c>
      <c r="O115" s="80"/>
      <c r="P115" s="309">
        <f t="shared" si="65"/>
        <v>0</v>
      </c>
      <c r="Q115" s="307">
        <f t="shared" si="66"/>
        <v>2682.4485652799995</v>
      </c>
    </row>
    <row r="116" spans="1:17" ht="25.5" x14ac:dyDescent="0.2">
      <c r="A116" s="104" t="s">
        <v>605</v>
      </c>
      <c r="B116" s="105" t="s">
        <v>606</v>
      </c>
      <c r="C116" s="122" t="s">
        <v>95</v>
      </c>
      <c r="D116" s="311" t="s">
        <v>503</v>
      </c>
      <c r="E116" s="81"/>
      <c r="F116" s="82">
        <v>11.33</v>
      </c>
      <c r="G116" s="306">
        <v>5.68</v>
      </c>
      <c r="H116" s="307">
        <f t="shared" si="43"/>
        <v>17.009999999999998</v>
      </c>
      <c r="I116" s="80"/>
      <c r="J116" s="82">
        <f t="shared" si="44"/>
        <v>339.9</v>
      </c>
      <c r="K116" s="83">
        <f t="shared" si="45"/>
        <v>170.39999999999998</v>
      </c>
      <c r="L116" s="307">
        <f t="shared" si="46"/>
        <v>510.29999999999995</v>
      </c>
      <c r="M116" s="80"/>
      <c r="N116" s="308">
        <f t="shared" si="67"/>
        <v>126.75851999999999</v>
      </c>
      <c r="O116" s="80"/>
      <c r="P116" s="309">
        <f t="shared" si="65"/>
        <v>424.33115999999995</v>
      </c>
      <c r="Q116" s="307">
        <f t="shared" si="66"/>
        <v>637.05851999999993</v>
      </c>
    </row>
    <row r="117" spans="1:17" ht="25.5" x14ac:dyDescent="0.2">
      <c r="A117" s="104" t="s">
        <v>607</v>
      </c>
      <c r="B117" s="105" t="s">
        <v>608</v>
      </c>
      <c r="C117" s="122" t="s">
        <v>6</v>
      </c>
      <c r="D117" s="311" t="s">
        <v>609</v>
      </c>
      <c r="E117" s="81"/>
      <c r="F117" s="82">
        <v>66.12</v>
      </c>
      <c r="G117" s="306">
        <v>444.81</v>
      </c>
      <c r="H117" s="307">
        <f t="shared" si="43"/>
        <v>510.93</v>
      </c>
      <c r="I117" s="80"/>
      <c r="J117" s="82">
        <f t="shared" si="44"/>
        <v>23.141999999999999</v>
      </c>
      <c r="K117" s="83">
        <f t="shared" si="45"/>
        <v>155.68349999999998</v>
      </c>
      <c r="L117" s="307">
        <f t="shared" si="46"/>
        <v>178.82549999999998</v>
      </c>
      <c r="M117" s="80"/>
      <c r="N117" s="308">
        <f t="shared" si="67"/>
        <v>44.420254199999995</v>
      </c>
      <c r="O117" s="80"/>
      <c r="P117" s="309">
        <f t="shared" si="65"/>
        <v>28.890472799999998</v>
      </c>
      <c r="Q117" s="307">
        <f t="shared" si="66"/>
        <v>223.24575419999996</v>
      </c>
    </row>
    <row r="118" spans="1:17" s="113" customFormat="1" x14ac:dyDescent="0.2">
      <c r="A118" s="123" t="s">
        <v>184</v>
      </c>
      <c r="B118" s="124" t="s">
        <v>610</v>
      </c>
      <c r="C118" s="124"/>
      <c r="D118" s="313"/>
      <c r="E118" s="134"/>
      <c r="F118" s="149">
        <f>SUM(Q119:Q125)</f>
        <v>31140.016194080003</v>
      </c>
      <c r="G118" s="124"/>
      <c r="H118" s="106"/>
      <c r="I118" s="107"/>
      <c r="J118" s="108"/>
      <c r="K118" s="109"/>
      <c r="L118" s="106"/>
      <c r="M118" s="110"/>
      <c r="N118" s="111"/>
      <c r="O118" s="107"/>
      <c r="P118" s="112"/>
      <c r="Q118" s="106"/>
    </row>
    <row r="119" spans="1:17" ht="25.5" x14ac:dyDescent="0.2">
      <c r="A119" s="104" t="s">
        <v>186</v>
      </c>
      <c r="B119" s="105" t="s">
        <v>317</v>
      </c>
      <c r="C119" s="122" t="s">
        <v>22</v>
      </c>
      <c r="D119" s="311" t="s">
        <v>473</v>
      </c>
      <c r="E119" s="81"/>
      <c r="F119" s="82">
        <v>6.85</v>
      </c>
      <c r="G119" s="306">
        <v>6.15</v>
      </c>
      <c r="H119" s="307">
        <f t="shared" si="43"/>
        <v>13</v>
      </c>
      <c r="I119" s="80"/>
      <c r="J119" s="82">
        <f t="shared" si="44"/>
        <v>1376.85</v>
      </c>
      <c r="K119" s="83">
        <f t="shared" si="45"/>
        <v>1236.1500000000001</v>
      </c>
      <c r="L119" s="307">
        <f t="shared" si="46"/>
        <v>2613</v>
      </c>
      <c r="M119" s="80"/>
      <c r="N119" s="308">
        <f t="shared" ref="N119:N125" si="68">Q$3*L119</f>
        <v>649.06920000000002</v>
      </c>
      <c r="O119" s="80"/>
      <c r="P119" s="309">
        <f t="shared" ref="P119:P125" si="69">J119*(1+Q$3)</f>
        <v>1718.8595399999999</v>
      </c>
      <c r="Q119" s="307">
        <f t="shared" ref="Q119:Q125" si="70">L119*(1+Q$3)</f>
        <v>3262.0691999999999</v>
      </c>
    </row>
    <row r="120" spans="1:17" x14ac:dyDescent="0.2">
      <c r="A120" s="104" t="s">
        <v>187</v>
      </c>
      <c r="B120" s="105" t="s">
        <v>321</v>
      </c>
      <c r="C120" s="122" t="s">
        <v>22</v>
      </c>
      <c r="D120" s="311" t="s">
        <v>473</v>
      </c>
      <c r="E120" s="81"/>
      <c r="F120" s="82">
        <v>12.88</v>
      </c>
      <c r="G120" s="306">
        <v>16.25</v>
      </c>
      <c r="H120" s="307">
        <f t="shared" si="43"/>
        <v>29.130000000000003</v>
      </c>
      <c r="I120" s="80"/>
      <c r="J120" s="82">
        <f t="shared" si="44"/>
        <v>2588.88</v>
      </c>
      <c r="K120" s="83">
        <f t="shared" si="45"/>
        <v>3266.25</v>
      </c>
      <c r="L120" s="307">
        <f t="shared" si="46"/>
        <v>5855.13</v>
      </c>
      <c r="M120" s="80"/>
      <c r="N120" s="308">
        <f t="shared" si="68"/>
        <v>1454.4142920000002</v>
      </c>
      <c r="O120" s="80"/>
      <c r="P120" s="309">
        <f t="shared" si="69"/>
        <v>3231.9577920000002</v>
      </c>
      <c r="Q120" s="307">
        <f t="shared" si="70"/>
        <v>7309.5442919999996</v>
      </c>
    </row>
    <row r="121" spans="1:17" x14ac:dyDescent="0.2">
      <c r="A121" s="104" t="s">
        <v>188</v>
      </c>
      <c r="B121" s="105" t="s">
        <v>91</v>
      </c>
      <c r="C121" s="122" t="s">
        <v>22</v>
      </c>
      <c r="D121" s="311" t="s">
        <v>473</v>
      </c>
      <c r="E121" s="81"/>
      <c r="F121" s="82">
        <v>2.44</v>
      </c>
      <c r="G121" s="306">
        <v>2.34</v>
      </c>
      <c r="H121" s="307">
        <f t="shared" si="43"/>
        <v>4.7799999999999994</v>
      </c>
      <c r="I121" s="80"/>
      <c r="J121" s="82">
        <f t="shared" si="44"/>
        <v>490.44</v>
      </c>
      <c r="K121" s="83">
        <f t="shared" si="45"/>
        <v>470.34</v>
      </c>
      <c r="L121" s="307">
        <f t="shared" si="46"/>
        <v>960.78</v>
      </c>
      <c r="M121" s="80"/>
      <c r="N121" s="308">
        <f t="shared" si="68"/>
        <v>238.65775200000002</v>
      </c>
      <c r="O121" s="80"/>
      <c r="P121" s="309">
        <f t="shared" si="69"/>
        <v>612.26529599999992</v>
      </c>
      <c r="Q121" s="307">
        <f t="shared" si="70"/>
        <v>1199.4377519999998</v>
      </c>
    </row>
    <row r="122" spans="1:17" ht="38.25" x14ac:dyDescent="0.2">
      <c r="A122" s="104" t="s">
        <v>189</v>
      </c>
      <c r="B122" s="105" t="s">
        <v>65</v>
      </c>
      <c r="C122" s="122" t="s">
        <v>22</v>
      </c>
      <c r="D122" s="311" t="s">
        <v>611</v>
      </c>
      <c r="E122" s="81"/>
      <c r="F122" s="82">
        <v>24.26</v>
      </c>
      <c r="G122" s="306">
        <v>81.180000000000007</v>
      </c>
      <c r="H122" s="307">
        <f t="shared" si="43"/>
        <v>105.44000000000001</v>
      </c>
      <c r="I122" s="80"/>
      <c r="J122" s="82">
        <f t="shared" si="44"/>
        <v>2134.88</v>
      </c>
      <c r="K122" s="83">
        <f t="shared" si="45"/>
        <v>7143.84</v>
      </c>
      <c r="L122" s="307">
        <f t="shared" si="46"/>
        <v>9278.7200000000012</v>
      </c>
      <c r="M122" s="80"/>
      <c r="N122" s="308">
        <f t="shared" si="68"/>
        <v>2304.8340480000002</v>
      </c>
      <c r="O122" s="80"/>
      <c r="P122" s="309">
        <f t="shared" si="69"/>
        <v>2665.1841920000002</v>
      </c>
      <c r="Q122" s="307">
        <f t="shared" si="70"/>
        <v>11583.554048000002</v>
      </c>
    </row>
    <row r="123" spans="1:17" ht="63.75" x14ac:dyDescent="0.2">
      <c r="A123" s="104" t="s">
        <v>190</v>
      </c>
      <c r="B123" s="105" t="s">
        <v>612</v>
      </c>
      <c r="C123" s="122" t="s">
        <v>22</v>
      </c>
      <c r="D123" s="311" t="s">
        <v>613</v>
      </c>
      <c r="E123" s="81"/>
      <c r="F123" s="82">
        <v>33.94</v>
      </c>
      <c r="G123" s="306">
        <v>39.9</v>
      </c>
      <c r="H123" s="307">
        <f t="shared" si="43"/>
        <v>73.84</v>
      </c>
      <c r="I123" s="80"/>
      <c r="J123" s="82">
        <f t="shared" si="44"/>
        <v>70.255799999999994</v>
      </c>
      <c r="K123" s="83">
        <f t="shared" si="45"/>
        <v>82.592999999999989</v>
      </c>
      <c r="L123" s="307">
        <f t="shared" si="46"/>
        <v>152.84879999999998</v>
      </c>
      <c r="M123" s="80"/>
      <c r="N123" s="308">
        <f t="shared" si="68"/>
        <v>37.967641919999998</v>
      </c>
      <c r="O123" s="80"/>
      <c r="P123" s="309">
        <f t="shared" si="69"/>
        <v>87.707340719999991</v>
      </c>
      <c r="Q123" s="307">
        <f t="shared" si="70"/>
        <v>190.81644191999996</v>
      </c>
    </row>
    <row r="124" spans="1:17" ht="25.5" x14ac:dyDescent="0.2">
      <c r="A124" s="104" t="s">
        <v>191</v>
      </c>
      <c r="B124" s="105" t="s">
        <v>319</v>
      </c>
      <c r="C124" s="122" t="s">
        <v>22</v>
      </c>
      <c r="D124" s="311" t="s">
        <v>473</v>
      </c>
      <c r="E124" s="81"/>
      <c r="F124" s="82">
        <v>13.62</v>
      </c>
      <c r="G124" s="306">
        <v>15.56</v>
      </c>
      <c r="H124" s="307">
        <f t="shared" si="43"/>
        <v>29.18</v>
      </c>
      <c r="I124" s="80"/>
      <c r="J124" s="82">
        <f t="shared" si="44"/>
        <v>2737.62</v>
      </c>
      <c r="K124" s="83">
        <f t="shared" si="45"/>
        <v>3127.56</v>
      </c>
      <c r="L124" s="307">
        <f t="shared" si="46"/>
        <v>5865.18</v>
      </c>
      <c r="M124" s="80"/>
      <c r="N124" s="308">
        <f t="shared" si="68"/>
        <v>1456.9107120000001</v>
      </c>
      <c r="O124" s="80"/>
      <c r="P124" s="309">
        <f t="shared" si="69"/>
        <v>3417.6448079999996</v>
      </c>
      <c r="Q124" s="307">
        <f t="shared" si="70"/>
        <v>7322.0907120000002</v>
      </c>
    </row>
    <row r="125" spans="1:17" ht="25.5" x14ac:dyDescent="0.2">
      <c r="A125" s="104" t="s">
        <v>192</v>
      </c>
      <c r="B125" s="105" t="s">
        <v>614</v>
      </c>
      <c r="C125" s="122" t="s">
        <v>22</v>
      </c>
      <c r="D125" s="311" t="s">
        <v>615</v>
      </c>
      <c r="E125" s="81"/>
      <c r="F125" s="82">
        <v>17</v>
      </c>
      <c r="G125" s="306">
        <v>27.73</v>
      </c>
      <c r="H125" s="307">
        <f t="shared" si="43"/>
        <v>44.730000000000004</v>
      </c>
      <c r="I125" s="80"/>
      <c r="J125" s="82">
        <f t="shared" si="44"/>
        <v>82.96</v>
      </c>
      <c r="K125" s="83">
        <f t="shared" si="45"/>
        <v>135.32239999999999</v>
      </c>
      <c r="L125" s="307">
        <f t="shared" si="46"/>
        <v>218.2824</v>
      </c>
      <c r="M125" s="80"/>
      <c r="N125" s="308">
        <f t="shared" si="68"/>
        <v>54.221348159999998</v>
      </c>
      <c r="O125" s="80"/>
      <c r="P125" s="309">
        <f t="shared" si="69"/>
        <v>103.56726399999999</v>
      </c>
      <c r="Q125" s="307">
        <f t="shared" si="70"/>
        <v>272.50374815999999</v>
      </c>
    </row>
    <row r="126" spans="1:17" s="113" customFormat="1" x14ac:dyDescent="0.2">
      <c r="A126" s="123" t="s">
        <v>193</v>
      </c>
      <c r="B126" s="124" t="s">
        <v>114</v>
      </c>
      <c r="C126" s="124"/>
      <c r="D126" s="313"/>
      <c r="E126" s="134"/>
      <c r="F126" s="149">
        <f>SUM(Q127:Q145)</f>
        <v>9776.956956</v>
      </c>
      <c r="G126" s="124"/>
      <c r="H126" s="106"/>
      <c r="I126" s="107"/>
      <c r="J126" s="108"/>
      <c r="K126" s="109"/>
      <c r="L126" s="106"/>
      <c r="M126" s="110"/>
      <c r="N126" s="111"/>
      <c r="O126" s="107"/>
      <c r="P126" s="112"/>
      <c r="Q126" s="106"/>
    </row>
    <row r="127" spans="1:17" x14ac:dyDescent="0.2">
      <c r="A127" s="104" t="s">
        <v>195</v>
      </c>
      <c r="B127" s="105" t="s">
        <v>616</v>
      </c>
      <c r="C127" s="122" t="s">
        <v>37</v>
      </c>
      <c r="D127" s="311" t="s">
        <v>547</v>
      </c>
      <c r="E127" s="81"/>
      <c r="F127" s="82">
        <v>25.48</v>
      </c>
      <c r="G127" s="306">
        <v>278.16000000000003</v>
      </c>
      <c r="H127" s="307">
        <f t="shared" si="43"/>
        <v>303.64000000000004</v>
      </c>
      <c r="I127" s="80"/>
      <c r="J127" s="82">
        <f t="shared" si="44"/>
        <v>50.96</v>
      </c>
      <c r="K127" s="83">
        <f t="shared" si="45"/>
        <v>556.32000000000005</v>
      </c>
      <c r="L127" s="307">
        <f t="shared" si="46"/>
        <v>607.28000000000009</v>
      </c>
      <c r="M127" s="80"/>
      <c r="N127" s="308">
        <f t="shared" ref="N127:N145" si="71">Q$3*L127</f>
        <v>150.84835200000003</v>
      </c>
      <c r="O127" s="80"/>
      <c r="P127" s="309">
        <f t="shared" ref="P127:P145" si="72">J127*(1+Q$3)</f>
        <v>63.618463999999996</v>
      </c>
      <c r="Q127" s="307">
        <f t="shared" ref="Q127:Q145" si="73">L127*(1+Q$3)</f>
        <v>758.12835200000006</v>
      </c>
    </row>
    <row r="128" spans="1:17" x14ac:dyDescent="0.2">
      <c r="A128" s="104" t="s">
        <v>197</v>
      </c>
      <c r="B128" s="105" t="s">
        <v>617</v>
      </c>
      <c r="C128" s="122" t="s">
        <v>37</v>
      </c>
      <c r="D128" s="311" t="s">
        <v>486</v>
      </c>
      <c r="E128" s="81"/>
      <c r="F128" s="82">
        <v>25.48</v>
      </c>
      <c r="G128" s="306">
        <v>6.84</v>
      </c>
      <c r="H128" s="307">
        <f t="shared" si="43"/>
        <v>32.32</v>
      </c>
      <c r="I128" s="80"/>
      <c r="J128" s="82">
        <f t="shared" si="44"/>
        <v>101.92</v>
      </c>
      <c r="K128" s="83">
        <f t="shared" si="45"/>
        <v>27.36</v>
      </c>
      <c r="L128" s="307">
        <f t="shared" si="46"/>
        <v>129.28</v>
      </c>
      <c r="M128" s="80"/>
      <c r="N128" s="308">
        <f t="shared" si="71"/>
        <v>32.113151999999999</v>
      </c>
      <c r="O128" s="80"/>
      <c r="P128" s="309">
        <f t="shared" si="72"/>
        <v>127.23692799999999</v>
      </c>
      <c r="Q128" s="307">
        <f t="shared" si="73"/>
        <v>161.39315199999999</v>
      </c>
    </row>
    <row r="129" spans="1:17" ht="24.75" customHeight="1" x14ac:dyDescent="0.2">
      <c r="A129" s="104" t="s">
        <v>198</v>
      </c>
      <c r="B129" s="105" t="s">
        <v>618</v>
      </c>
      <c r="C129" s="122" t="s">
        <v>25</v>
      </c>
      <c r="D129" s="311" t="s">
        <v>486</v>
      </c>
      <c r="E129" s="81"/>
      <c r="F129" s="82">
        <v>13.08</v>
      </c>
      <c r="G129" s="306">
        <v>88.82</v>
      </c>
      <c r="H129" s="307">
        <f t="shared" si="43"/>
        <v>101.89999999999999</v>
      </c>
      <c r="I129" s="80"/>
      <c r="J129" s="82">
        <f t="shared" si="44"/>
        <v>52.32</v>
      </c>
      <c r="K129" s="83">
        <f t="shared" si="45"/>
        <v>355.28</v>
      </c>
      <c r="L129" s="307">
        <f t="shared" si="46"/>
        <v>407.59999999999997</v>
      </c>
      <c r="M129" s="80"/>
      <c r="N129" s="308">
        <f t="shared" si="71"/>
        <v>101.24784</v>
      </c>
      <c r="O129" s="80"/>
      <c r="P129" s="309">
        <f t="shared" si="72"/>
        <v>65.316288</v>
      </c>
      <c r="Q129" s="307">
        <f t="shared" si="73"/>
        <v>508.84783999999996</v>
      </c>
    </row>
    <row r="130" spans="1:17" ht="25.5" x14ac:dyDescent="0.2">
      <c r="A130" s="104" t="s">
        <v>199</v>
      </c>
      <c r="B130" s="105" t="s">
        <v>619</v>
      </c>
      <c r="C130" s="122" t="s">
        <v>25</v>
      </c>
      <c r="D130" s="311" t="s">
        <v>547</v>
      </c>
      <c r="E130" s="81"/>
      <c r="F130" s="82">
        <v>13.08</v>
      </c>
      <c r="G130" s="306">
        <v>88.82</v>
      </c>
      <c r="H130" s="307">
        <f t="shared" si="43"/>
        <v>101.89999999999999</v>
      </c>
      <c r="I130" s="80"/>
      <c r="J130" s="82">
        <f t="shared" si="44"/>
        <v>26.16</v>
      </c>
      <c r="K130" s="83">
        <f t="shared" si="45"/>
        <v>177.64</v>
      </c>
      <c r="L130" s="307">
        <f t="shared" si="46"/>
        <v>203.79999999999998</v>
      </c>
      <c r="M130" s="80"/>
      <c r="N130" s="308">
        <f t="shared" si="71"/>
        <v>50.623919999999998</v>
      </c>
      <c r="O130" s="80"/>
      <c r="P130" s="309">
        <f t="shared" si="72"/>
        <v>32.658144</v>
      </c>
      <c r="Q130" s="307">
        <f t="shared" si="73"/>
        <v>254.42391999999998</v>
      </c>
    </row>
    <row r="131" spans="1:17" x14ac:dyDescent="0.2">
      <c r="A131" s="104" t="s">
        <v>201</v>
      </c>
      <c r="B131" s="105" t="s">
        <v>124</v>
      </c>
      <c r="C131" s="122" t="s">
        <v>37</v>
      </c>
      <c r="D131" s="311" t="s">
        <v>457</v>
      </c>
      <c r="E131" s="81"/>
      <c r="F131" s="82">
        <v>4.67</v>
      </c>
      <c r="G131" s="306">
        <v>66.709999999999994</v>
      </c>
      <c r="H131" s="307">
        <f t="shared" si="43"/>
        <v>71.38</v>
      </c>
      <c r="I131" s="80"/>
      <c r="J131" s="82">
        <f t="shared" si="44"/>
        <v>4.67</v>
      </c>
      <c r="K131" s="83">
        <f t="shared" si="45"/>
        <v>66.709999999999994</v>
      </c>
      <c r="L131" s="307">
        <f t="shared" si="46"/>
        <v>71.38</v>
      </c>
      <c r="M131" s="80"/>
      <c r="N131" s="308">
        <f t="shared" si="71"/>
        <v>17.730792000000001</v>
      </c>
      <c r="O131" s="80"/>
      <c r="P131" s="309">
        <f t="shared" si="72"/>
        <v>5.8300279999999995</v>
      </c>
      <c r="Q131" s="307">
        <f t="shared" si="73"/>
        <v>89.110791999999989</v>
      </c>
    </row>
    <row r="132" spans="1:17" x14ac:dyDescent="0.2">
      <c r="A132" s="104" t="s">
        <v>202</v>
      </c>
      <c r="B132" s="105" t="s">
        <v>126</v>
      </c>
      <c r="C132" s="122" t="s">
        <v>37</v>
      </c>
      <c r="D132" s="311" t="s">
        <v>467</v>
      </c>
      <c r="E132" s="81"/>
      <c r="F132" s="82">
        <v>4.67</v>
      </c>
      <c r="G132" s="306">
        <v>66.709999999999994</v>
      </c>
      <c r="H132" s="307">
        <f t="shared" si="43"/>
        <v>71.38</v>
      </c>
      <c r="I132" s="80"/>
      <c r="J132" s="82">
        <f t="shared" si="44"/>
        <v>23.35</v>
      </c>
      <c r="K132" s="83">
        <f t="shared" si="45"/>
        <v>333.54999999999995</v>
      </c>
      <c r="L132" s="307">
        <f t="shared" si="46"/>
        <v>356.9</v>
      </c>
      <c r="M132" s="80"/>
      <c r="N132" s="308">
        <f t="shared" si="71"/>
        <v>88.653959999999998</v>
      </c>
      <c r="O132" s="80"/>
      <c r="P132" s="309">
        <f t="shared" si="72"/>
        <v>29.15014</v>
      </c>
      <c r="Q132" s="307">
        <f t="shared" si="73"/>
        <v>445.55395999999996</v>
      </c>
    </row>
    <row r="133" spans="1:17" ht="25.5" x14ac:dyDescent="0.2">
      <c r="A133" s="104" t="s">
        <v>203</v>
      </c>
      <c r="B133" s="105" t="s">
        <v>132</v>
      </c>
      <c r="C133" s="122" t="s">
        <v>37</v>
      </c>
      <c r="D133" s="311" t="s">
        <v>457</v>
      </c>
      <c r="E133" s="81"/>
      <c r="F133" s="82">
        <v>4.67</v>
      </c>
      <c r="G133" s="306">
        <v>72.3</v>
      </c>
      <c r="H133" s="307">
        <f t="shared" si="43"/>
        <v>76.97</v>
      </c>
      <c r="I133" s="80"/>
      <c r="J133" s="82">
        <f t="shared" si="44"/>
        <v>4.67</v>
      </c>
      <c r="K133" s="83">
        <f t="shared" si="45"/>
        <v>72.3</v>
      </c>
      <c r="L133" s="307">
        <f t="shared" si="46"/>
        <v>76.97</v>
      </c>
      <c r="M133" s="80"/>
      <c r="N133" s="308">
        <f t="shared" si="71"/>
        <v>19.119348000000002</v>
      </c>
      <c r="O133" s="80"/>
      <c r="P133" s="309">
        <f t="shared" si="72"/>
        <v>5.8300279999999995</v>
      </c>
      <c r="Q133" s="307">
        <f t="shared" si="73"/>
        <v>96.089348000000001</v>
      </c>
    </row>
    <row r="134" spans="1:17" x14ac:dyDescent="0.2">
      <c r="A134" s="104" t="s">
        <v>204</v>
      </c>
      <c r="B134" s="105" t="s">
        <v>620</v>
      </c>
      <c r="C134" s="122" t="s">
        <v>37</v>
      </c>
      <c r="D134" s="311" t="s">
        <v>482</v>
      </c>
      <c r="E134" s="81"/>
      <c r="F134" s="82">
        <v>7.35</v>
      </c>
      <c r="G134" s="306">
        <v>209.59</v>
      </c>
      <c r="H134" s="307">
        <f t="shared" si="43"/>
        <v>216.94</v>
      </c>
      <c r="I134" s="80"/>
      <c r="J134" s="82">
        <f t="shared" si="44"/>
        <v>51.449999999999996</v>
      </c>
      <c r="K134" s="83">
        <f t="shared" si="45"/>
        <v>1467.13</v>
      </c>
      <c r="L134" s="307">
        <f t="shared" si="46"/>
        <v>1518.5800000000002</v>
      </c>
      <c r="M134" s="80"/>
      <c r="N134" s="308">
        <f t="shared" si="71"/>
        <v>377.21527200000003</v>
      </c>
      <c r="O134" s="80"/>
      <c r="P134" s="309">
        <f t="shared" si="72"/>
        <v>64.23017999999999</v>
      </c>
      <c r="Q134" s="307">
        <f t="shared" si="73"/>
        <v>1895.7952720000001</v>
      </c>
    </row>
    <row r="135" spans="1:17" x14ac:dyDescent="0.2">
      <c r="A135" s="104" t="s">
        <v>445</v>
      </c>
      <c r="B135" s="105" t="s">
        <v>129</v>
      </c>
      <c r="C135" s="122" t="s">
        <v>37</v>
      </c>
      <c r="D135" s="311" t="s">
        <v>467</v>
      </c>
      <c r="E135" s="81"/>
      <c r="F135" s="82">
        <v>4.09</v>
      </c>
      <c r="G135" s="306">
        <v>53.26</v>
      </c>
      <c r="H135" s="307">
        <f t="shared" si="43"/>
        <v>57.349999999999994</v>
      </c>
      <c r="I135" s="80"/>
      <c r="J135" s="82">
        <f t="shared" si="44"/>
        <v>20.45</v>
      </c>
      <c r="K135" s="83">
        <f t="shared" si="45"/>
        <v>266.3</v>
      </c>
      <c r="L135" s="307">
        <f t="shared" si="46"/>
        <v>286.75</v>
      </c>
      <c r="M135" s="80"/>
      <c r="N135" s="308">
        <f t="shared" si="71"/>
        <v>71.228700000000003</v>
      </c>
      <c r="O135" s="80"/>
      <c r="P135" s="309">
        <f t="shared" si="72"/>
        <v>25.529779999999999</v>
      </c>
      <c r="Q135" s="307">
        <f t="shared" si="73"/>
        <v>357.9787</v>
      </c>
    </row>
    <row r="136" spans="1:17" ht="38.25" x14ac:dyDescent="0.2">
      <c r="A136" s="104" t="s">
        <v>446</v>
      </c>
      <c r="B136" s="105" t="s">
        <v>133</v>
      </c>
      <c r="C136" s="122" t="s">
        <v>37</v>
      </c>
      <c r="D136" s="311" t="s">
        <v>457</v>
      </c>
      <c r="E136" s="81"/>
      <c r="F136" s="82">
        <v>3.13</v>
      </c>
      <c r="G136" s="306">
        <v>224.91</v>
      </c>
      <c r="H136" s="307">
        <f t="shared" si="43"/>
        <v>228.04</v>
      </c>
      <c r="I136" s="80"/>
      <c r="J136" s="82">
        <f t="shared" si="44"/>
        <v>3.13</v>
      </c>
      <c r="K136" s="83">
        <f t="shared" si="45"/>
        <v>224.91</v>
      </c>
      <c r="L136" s="307">
        <f t="shared" si="46"/>
        <v>228.04</v>
      </c>
      <c r="M136" s="80"/>
      <c r="N136" s="308">
        <f t="shared" si="71"/>
        <v>56.645136000000001</v>
      </c>
      <c r="O136" s="80"/>
      <c r="P136" s="309">
        <f t="shared" si="72"/>
        <v>3.9074919999999995</v>
      </c>
      <c r="Q136" s="307">
        <f t="shared" si="73"/>
        <v>284.685136</v>
      </c>
    </row>
    <row r="137" spans="1:17" ht="25.5" x14ac:dyDescent="0.2">
      <c r="A137" s="104" t="s">
        <v>621</v>
      </c>
      <c r="B137" s="105" t="s">
        <v>622</v>
      </c>
      <c r="C137" s="122" t="s">
        <v>37</v>
      </c>
      <c r="D137" s="311" t="s">
        <v>457</v>
      </c>
      <c r="E137" s="81"/>
      <c r="F137" s="82">
        <v>4.09</v>
      </c>
      <c r="G137" s="306">
        <v>109.73</v>
      </c>
      <c r="H137" s="307">
        <f t="shared" si="43"/>
        <v>113.82000000000001</v>
      </c>
      <c r="I137" s="80"/>
      <c r="J137" s="82">
        <f t="shared" si="44"/>
        <v>4.09</v>
      </c>
      <c r="K137" s="83">
        <f t="shared" si="45"/>
        <v>109.73</v>
      </c>
      <c r="L137" s="307">
        <f t="shared" si="46"/>
        <v>113.82000000000001</v>
      </c>
      <c r="M137" s="80"/>
      <c r="N137" s="308">
        <f t="shared" si="71"/>
        <v>28.272888000000002</v>
      </c>
      <c r="O137" s="80"/>
      <c r="P137" s="309">
        <f t="shared" si="72"/>
        <v>5.1059559999999999</v>
      </c>
      <c r="Q137" s="307">
        <f t="shared" si="73"/>
        <v>142.09288800000002</v>
      </c>
    </row>
    <row r="138" spans="1:17" ht="38.25" x14ac:dyDescent="0.2">
      <c r="A138" s="104" t="s">
        <v>623</v>
      </c>
      <c r="B138" s="105" t="s">
        <v>624</v>
      </c>
      <c r="C138" s="122" t="s">
        <v>37</v>
      </c>
      <c r="D138" s="311" t="s">
        <v>457</v>
      </c>
      <c r="E138" s="81"/>
      <c r="F138" s="82">
        <v>2.58</v>
      </c>
      <c r="G138" s="306">
        <v>829.17</v>
      </c>
      <c r="H138" s="307">
        <f t="shared" si="43"/>
        <v>831.75</v>
      </c>
      <c r="I138" s="80"/>
      <c r="J138" s="82">
        <f t="shared" si="44"/>
        <v>2.58</v>
      </c>
      <c r="K138" s="83">
        <f t="shared" si="45"/>
        <v>829.17</v>
      </c>
      <c r="L138" s="307">
        <f t="shared" si="46"/>
        <v>831.75</v>
      </c>
      <c r="M138" s="80"/>
      <c r="N138" s="308">
        <f t="shared" si="71"/>
        <v>206.60670000000002</v>
      </c>
      <c r="O138" s="80"/>
      <c r="P138" s="309">
        <f t="shared" si="72"/>
        <v>3.220872</v>
      </c>
      <c r="Q138" s="307">
        <f t="shared" si="73"/>
        <v>1038.3567</v>
      </c>
    </row>
    <row r="139" spans="1:17" ht="25.5" x14ac:dyDescent="0.2">
      <c r="A139" s="104" t="s">
        <v>625</v>
      </c>
      <c r="B139" s="105" t="s">
        <v>626</v>
      </c>
      <c r="C139" s="122" t="s">
        <v>37</v>
      </c>
      <c r="D139" s="311" t="s">
        <v>547</v>
      </c>
      <c r="E139" s="81"/>
      <c r="F139" s="82">
        <v>2.58</v>
      </c>
      <c r="G139" s="306">
        <v>0.77</v>
      </c>
      <c r="H139" s="307">
        <f t="shared" si="43"/>
        <v>3.35</v>
      </c>
      <c r="I139" s="80"/>
      <c r="J139" s="82">
        <f t="shared" si="44"/>
        <v>5.16</v>
      </c>
      <c r="K139" s="83">
        <f t="shared" si="45"/>
        <v>1.54</v>
      </c>
      <c r="L139" s="307">
        <f t="shared" si="46"/>
        <v>6.7</v>
      </c>
      <c r="M139" s="80"/>
      <c r="N139" s="308">
        <f t="shared" si="71"/>
        <v>1.6642800000000002</v>
      </c>
      <c r="O139" s="80"/>
      <c r="P139" s="309">
        <f t="shared" si="72"/>
        <v>6.4417439999999999</v>
      </c>
      <c r="Q139" s="307">
        <f t="shared" si="73"/>
        <v>8.364279999999999</v>
      </c>
    </row>
    <row r="140" spans="1:17" ht="38.25" x14ac:dyDescent="0.2">
      <c r="A140" s="104" t="s">
        <v>627</v>
      </c>
      <c r="B140" s="105" t="s">
        <v>628</v>
      </c>
      <c r="C140" s="122" t="s">
        <v>37</v>
      </c>
      <c r="D140" s="311" t="s">
        <v>547</v>
      </c>
      <c r="E140" s="81"/>
      <c r="F140" s="82">
        <v>33.619999999999997</v>
      </c>
      <c r="G140" s="306">
        <v>734.38</v>
      </c>
      <c r="H140" s="307">
        <f t="shared" si="43"/>
        <v>768</v>
      </c>
      <c r="I140" s="80"/>
      <c r="J140" s="82">
        <f t="shared" si="44"/>
        <v>67.239999999999995</v>
      </c>
      <c r="K140" s="83">
        <f t="shared" si="45"/>
        <v>1468.76</v>
      </c>
      <c r="L140" s="307">
        <f t="shared" si="46"/>
        <v>1536</v>
      </c>
      <c r="M140" s="80"/>
      <c r="N140" s="308">
        <f t="shared" si="71"/>
        <v>381.54240000000004</v>
      </c>
      <c r="O140" s="80"/>
      <c r="P140" s="309">
        <f t="shared" si="72"/>
        <v>83.942415999999994</v>
      </c>
      <c r="Q140" s="307">
        <f t="shared" si="73"/>
        <v>1917.5423999999998</v>
      </c>
    </row>
    <row r="141" spans="1:17" ht="25.5" x14ac:dyDescent="0.2">
      <c r="A141" s="104" t="s">
        <v>629</v>
      </c>
      <c r="B141" s="105" t="s">
        <v>135</v>
      </c>
      <c r="C141" s="122" t="s">
        <v>37</v>
      </c>
      <c r="D141" s="311" t="s">
        <v>486</v>
      </c>
      <c r="E141" s="81"/>
      <c r="F141" s="82">
        <v>8.49</v>
      </c>
      <c r="G141" s="306">
        <v>23</v>
      </c>
      <c r="H141" s="307">
        <f t="shared" si="43"/>
        <v>31.490000000000002</v>
      </c>
      <c r="I141" s="80"/>
      <c r="J141" s="82">
        <f t="shared" si="44"/>
        <v>33.96</v>
      </c>
      <c r="K141" s="83">
        <f t="shared" si="45"/>
        <v>92</v>
      </c>
      <c r="L141" s="307">
        <f t="shared" si="46"/>
        <v>125.96000000000001</v>
      </c>
      <c r="M141" s="80"/>
      <c r="N141" s="308">
        <f t="shared" si="71"/>
        <v>31.288464000000005</v>
      </c>
      <c r="O141" s="80"/>
      <c r="P141" s="309">
        <f t="shared" si="72"/>
        <v>42.395663999999996</v>
      </c>
      <c r="Q141" s="307">
        <f t="shared" si="73"/>
        <v>157.24846400000001</v>
      </c>
    </row>
    <row r="142" spans="1:17" ht="38.25" x14ac:dyDescent="0.2">
      <c r="A142" s="104" t="s">
        <v>630</v>
      </c>
      <c r="B142" s="105" t="s">
        <v>631</v>
      </c>
      <c r="C142" s="122" t="s">
        <v>37</v>
      </c>
      <c r="D142" s="311" t="s">
        <v>486</v>
      </c>
      <c r="E142" s="81"/>
      <c r="F142" s="82">
        <v>8.49</v>
      </c>
      <c r="G142" s="306">
        <v>87.08</v>
      </c>
      <c r="H142" s="307">
        <f t="shared" si="43"/>
        <v>95.57</v>
      </c>
      <c r="I142" s="80"/>
      <c r="J142" s="82">
        <f t="shared" si="44"/>
        <v>33.96</v>
      </c>
      <c r="K142" s="83">
        <f t="shared" si="45"/>
        <v>348.32</v>
      </c>
      <c r="L142" s="307">
        <f t="shared" si="46"/>
        <v>382.28</v>
      </c>
      <c r="M142" s="80"/>
      <c r="N142" s="308">
        <f t="shared" si="71"/>
        <v>94.958351999999991</v>
      </c>
      <c r="O142" s="80"/>
      <c r="P142" s="309">
        <f t="shared" si="72"/>
        <v>42.395663999999996</v>
      </c>
      <c r="Q142" s="307">
        <f t="shared" si="73"/>
        <v>477.23835199999996</v>
      </c>
    </row>
    <row r="143" spans="1:17" ht="25.5" x14ac:dyDescent="0.2">
      <c r="A143" s="104" t="s">
        <v>632</v>
      </c>
      <c r="B143" s="105" t="s">
        <v>633</v>
      </c>
      <c r="C143" s="122" t="s">
        <v>25</v>
      </c>
      <c r="D143" s="311" t="s">
        <v>482</v>
      </c>
      <c r="E143" s="81"/>
      <c r="F143" s="82">
        <v>0</v>
      </c>
      <c r="G143" s="306">
        <v>35.9</v>
      </c>
      <c r="H143" s="307">
        <f t="shared" si="43"/>
        <v>35.9</v>
      </c>
      <c r="I143" s="80"/>
      <c r="J143" s="82">
        <f t="shared" si="44"/>
        <v>0</v>
      </c>
      <c r="K143" s="83">
        <f t="shared" si="45"/>
        <v>251.29999999999998</v>
      </c>
      <c r="L143" s="307">
        <f t="shared" si="46"/>
        <v>251.29999999999998</v>
      </c>
      <c r="M143" s="80"/>
      <c r="N143" s="308">
        <f t="shared" si="71"/>
        <v>62.422919999999998</v>
      </c>
      <c r="O143" s="80"/>
      <c r="P143" s="309">
        <f t="shared" si="72"/>
        <v>0</v>
      </c>
      <c r="Q143" s="307">
        <f t="shared" si="73"/>
        <v>313.72291999999999</v>
      </c>
    </row>
    <row r="144" spans="1:17" x14ac:dyDescent="0.2">
      <c r="A144" s="104" t="s">
        <v>634</v>
      </c>
      <c r="B144" s="105" t="s">
        <v>635</v>
      </c>
      <c r="C144" s="122" t="s">
        <v>25</v>
      </c>
      <c r="D144" s="311" t="s">
        <v>490</v>
      </c>
      <c r="E144" s="81"/>
      <c r="F144" s="82">
        <v>0</v>
      </c>
      <c r="G144" s="306">
        <v>113.05</v>
      </c>
      <c r="H144" s="307">
        <f t="shared" si="43"/>
        <v>113.05</v>
      </c>
      <c r="I144" s="80"/>
      <c r="J144" s="82">
        <f t="shared" si="44"/>
        <v>0</v>
      </c>
      <c r="K144" s="83">
        <f t="shared" si="45"/>
        <v>678.3</v>
      </c>
      <c r="L144" s="307">
        <f t="shared" si="46"/>
        <v>678.3</v>
      </c>
      <c r="M144" s="80"/>
      <c r="N144" s="308">
        <f t="shared" si="71"/>
        <v>168.48972000000001</v>
      </c>
      <c r="O144" s="80"/>
      <c r="P144" s="309">
        <f t="shared" si="72"/>
        <v>0</v>
      </c>
      <c r="Q144" s="307">
        <f t="shared" si="73"/>
        <v>846.78971999999987</v>
      </c>
    </row>
    <row r="145" spans="1:17" ht="25.5" x14ac:dyDescent="0.2">
      <c r="A145" s="104" t="s">
        <v>636</v>
      </c>
      <c r="B145" s="105" t="s">
        <v>637</v>
      </c>
      <c r="C145" s="122" t="s">
        <v>25</v>
      </c>
      <c r="D145" s="311" t="s">
        <v>457</v>
      </c>
      <c r="E145" s="81"/>
      <c r="F145" s="82">
        <v>0</v>
      </c>
      <c r="G145" s="306">
        <v>18.899999999999999</v>
      </c>
      <c r="H145" s="307">
        <f t="shared" si="43"/>
        <v>18.899999999999999</v>
      </c>
      <c r="I145" s="80"/>
      <c r="J145" s="82">
        <f t="shared" si="44"/>
        <v>0</v>
      </c>
      <c r="K145" s="83">
        <f t="shared" si="45"/>
        <v>18.899999999999999</v>
      </c>
      <c r="L145" s="307">
        <f t="shared" si="46"/>
        <v>18.899999999999999</v>
      </c>
      <c r="M145" s="80"/>
      <c r="N145" s="308">
        <f t="shared" si="71"/>
        <v>4.6947599999999996</v>
      </c>
      <c r="O145" s="80"/>
      <c r="P145" s="309">
        <f t="shared" si="72"/>
        <v>0</v>
      </c>
      <c r="Q145" s="307">
        <f t="shared" si="73"/>
        <v>23.594759999999997</v>
      </c>
    </row>
    <row r="146" spans="1:17" s="113" customFormat="1" x14ac:dyDescent="0.2">
      <c r="A146" s="123" t="s">
        <v>205</v>
      </c>
      <c r="B146" s="124" t="s">
        <v>638</v>
      </c>
      <c r="C146" s="124"/>
      <c r="D146" s="313"/>
      <c r="E146" s="134"/>
      <c r="F146" s="149">
        <f>SUM(Q147:Q167)</f>
        <v>62599.712173599997</v>
      </c>
      <c r="G146" s="124"/>
      <c r="H146" s="106"/>
      <c r="I146" s="107"/>
      <c r="J146" s="108"/>
      <c r="K146" s="109"/>
      <c r="L146" s="106"/>
      <c r="M146" s="110"/>
      <c r="N146" s="111"/>
      <c r="O146" s="107"/>
      <c r="P146" s="112"/>
      <c r="Q146" s="106"/>
    </row>
    <row r="147" spans="1:17" ht="38.25" x14ac:dyDescent="0.2">
      <c r="A147" s="104" t="s">
        <v>206</v>
      </c>
      <c r="B147" s="105" t="s">
        <v>639</v>
      </c>
      <c r="C147" s="122" t="s">
        <v>22</v>
      </c>
      <c r="D147" s="312">
        <v>105</v>
      </c>
      <c r="E147" s="81"/>
      <c r="F147" s="82">
        <v>11.85</v>
      </c>
      <c r="G147" s="306">
        <v>12.67</v>
      </c>
      <c r="H147" s="307">
        <f t="shared" ref="H147:H167" si="74">G147+F147</f>
        <v>24.52</v>
      </c>
      <c r="I147" s="80"/>
      <c r="J147" s="82">
        <f t="shared" ref="J147:J167" si="75">F147*D147</f>
        <v>1244.25</v>
      </c>
      <c r="K147" s="83">
        <f t="shared" ref="K147:K167" si="76">G147*D147</f>
        <v>1330.35</v>
      </c>
      <c r="L147" s="307">
        <f t="shared" ref="L147:L167" si="77">K147+J147</f>
        <v>2574.6</v>
      </c>
      <c r="M147" s="80"/>
      <c r="N147" s="308">
        <f t="shared" ref="N147:N167" si="78">Q$3*L147</f>
        <v>639.53063999999995</v>
      </c>
      <c r="O147" s="80"/>
      <c r="P147" s="309">
        <f t="shared" ref="P147:P167" si="79">J147*(1+Q$3)</f>
        <v>1553.3217</v>
      </c>
      <c r="Q147" s="307">
        <f t="shared" ref="Q147:Q167" si="80">L147*(1+Q$3)</f>
        <v>3214.1306399999999</v>
      </c>
    </row>
    <row r="148" spans="1:17" ht="25.5" x14ac:dyDescent="0.2">
      <c r="A148" s="104" t="s">
        <v>207</v>
      </c>
      <c r="B148" s="105" t="s">
        <v>640</v>
      </c>
      <c r="C148" s="122" t="s">
        <v>22</v>
      </c>
      <c r="D148" s="311" t="s">
        <v>641</v>
      </c>
      <c r="E148" s="81"/>
      <c r="F148" s="82">
        <v>11.85</v>
      </c>
      <c r="G148" s="306">
        <v>12.67</v>
      </c>
      <c r="H148" s="307">
        <f t="shared" si="74"/>
        <v>24.52</v>
      </c>
      <c r="I148" s="80"/>
      <c r="J148" s="82">
        <f t="shared" si="75"/>
        <v>600.55799999999999</v>
      </c>
      <c r="K148" s="83">
        <f t="shared" si="76"/>
        <v>642.11559999999997</v>
      </c>
      <c r="L148" s="307">
        <f t="shared" si="77"/>
        <v>1242.6736000000001</v>
      </c>
      <c r="M148" s="80"/>
      <c r="N148" s="308">
        <f t="shared" si="78"/>
        <v>308.68012224000006</v>
      </c>
      <c r="O148" s="80"/>
      <c r="P148" s="309">
        <f t="shared" si="79"/>
        <v>749.73660719999998</v>
      </c>
      <c r="Q148" s="307">
        <f t="shared" si="80"/>
        <v>1551.35372224</v>
      </c>
    </row>
    <row r="149" spans="1:17" ht="38.25" x14ac:dyDescent="0.2">
      <c r="A149" s="104" t="s">
        <v>208</v>
      </c>
      <c r="B149" s="105" t="s">
        <v>141</v>
      </c>
      <c r="C149" s="122" t="s">
        <v>22</v>
      </c>
      <c r="D149" s="311" t="s">
        <v>582</v>
      </c>
      <c r="E149" s="81"/>
      <c r="F149" s="82">
        <v>11.85</v>
      </c>
      <c r="G149" s="306">
        <v>12.67</v>
      </c>
      <c r="H149" s="307">
        <f t="shared" si="74"/>
        <v>24.52</v>
      </c>
      <c r="I149" s="80"/>
      <c r="J149" s="82">
        <f t="shared" si="75"/>
        <v>18.96</v>
      </c>
      <c r="K149" s="83">
        <f t="shared" si="76"/>
        <v>20.272000000000002</v>
      </c>
      <c r="L149" s="307">
        <f t="shared" si="77"/>
        <v>39.231999999999999</v>
      </c>
      <c r="M149" s="80"/>
      <c r="N149" s="308">
        <f t="shared" si="78"/>
        <v>9.7452287999999996</v>
      </c>
      <c r="O149" s="80"/>
      <c r="P149" s="309">
        <f t="shared" si="79"/>
        <v>23.669664000000001</v>
      </c>
      <c r="Q149" s="307">
        <f t="shared" si="80"/>
        <v>48.977228799999999</v>
      </c>
    </row>
    <row r="150" spans="1:17" ht="25.5" x14ac:dyDescent="0.2">
      <c r="A150" s="104" t="s">
        <v>642</v>
      </c>
      <c r="B150" s="105" t="s">
        <v>643</v>
      </c>
      <c r="C150" s="122" t="s">
        <v>22</v>
      </c>
      <c r="D150" s="311" t="s">
        <v>644</v>
      </c>
      <c r="E150" s="81"/>
      <c r="F150" s="82">
        <v>7.75</v>
      </c>
      <c r="G150" s="306">
        <v>12.95</v>
      </c>
      <c r="H150" s="307">
        <f t="shared" si="74"/>
        <v>20.7</v>
      </c>
      <c r="I150" s="80"/>
      <c r="J150" s="82">
        <f t="shared" si="75"/>
        <v>5133.5999999999995</v>
      </c>
      <c r="K150" s="83">
        <f t="shared" si="76"/>
        <v>8578.08</v>
      </c>
      <c r="L150" s="307">
        <f t="shared" si="77"/>
        <v>13711.68</v>
      </c>
      <c r="M150" s="80"/>
      <c r="N150" s="308">
        <f t="shared" si="78"/>
        <v>3405.9813120000003</v>
      </c>
      <c r="O150" s="80"/>
      <c r="P150" s="309">
        <f t="shared" si="79"/>
        <v>6408.7862399999995</v>
      </c>
      <c r="Q150" s="307">
        <f t="shared" si="80"/>
        <v>17117.661312</v>
      </c>
    </row>
    <row r="151" spans="1:17" ht="25.5" x14ac:dyDescent="0.2">
      <c r="A151" s="104" t="s">
        <v>645</v>
      </c>
      <c r="B151" s="105" t="s">
        <v>646</v>
      </c>
      <c r="C151" s="122" t="s">
        <v>22</v>
      </c>
      <c r="D151" s="311" t="s">
        <v>647</v>
      </c>
      <c r="E151" s="81"/>
      <c r="F151" s="82">
        <v>6.74</v>
      </c>
      <c r="G151" s="306">
        <v>1.39</v>
      </c>
      <c r="H151" s="307">
        <f t="shared" si="74"/>
        <v>8.1300000000000008</v>
      </c>
      <c r="I151" s="80"/>
      <c r="J151" s="82">
        <f t="shared" si="75"/>
        <v>168.5</v>
      </c>
      <c r="K151" s="83">
        <f t="shared" si="76"/>
        <v>34.75</v>
      </c>
      <c r="L151" s="307">
        <f t="shared" si="77"/>
        <v>203.25</v>
      </c>
      <c r="M151" s="80"/>
      <c r="N151" s="308">
        <f t="shared" si="78"/>
        <v>50.487300000000005</v>
      </c>
      <c r="O151" s="80"/>
      <c r="P151" s="309">
        <f t="shared" si="79"/>
        <v>210.3554</v>
      </c>
      <c r="Q151" s="307">
        <f t="shared" si="80"/>
        <v>253.7373</v>
      </c>
    </row>
    <row r="152" spans="1:17" ht="38.25" x14ac:dyDescent="0.2">
      <c r="A152" s="104" t="s">
        <v>648</v>
      </c>
      <c r="B152" s="105" t="s">
        <v>146</v>
      </c>
      <c r="C152" s="122" t="s">
        <v>22</v>
      </c>
      <c r="D152" s="311" t="s">
        <v>649</v>
      </c>
      <c r="E152" s="81"/>
      <c r="F152" s="82">
        <v>5.7</v>
      </c>
      <c r="G152" s="306">
        <v>3.83</v>
      </c>
      <c r="H152" s="307">
        <f t="shared" si="74"/>
        <v>9.5300000000000011</v>
      </c>
      <c r="I152" s="80"/>
      <c r="J152" s="82">
        <f t="shared" si="75"/>
        <v>2137.5</v>
      </c>
      <c r="K152" s="83">
        <f t="shared" si="76"/>
        <v>1436.25</v>
      </c>
      <c r="L152" s="307">
        <f t="shared" si="77"/>
        <v>3573.75</v>
      </c>
      <c r="M152" s="80"/>
      <c r="N152" s="308">
        <f t="shared" si="78"/>
        <v>887.71950000000004</v>
      </c>
      <c r="O152" s="80"/>
      <c r="P152" s="309">
        <f t="shared" si="79"/>
        <v>2668.4549999999999</v>
      </c>
      <c r="Q152" s="307">
        <f t="shared" si="80"/>
        <v>4461.4695000000002</v>
      </c>
    </row>
    <row r="153" spans="1:17" x14ac:dyDescent="0.2">
      <c r="A153" s="104" t="s">
        <v>650</v>
      </c>
      <c r="B153" s="105" t="s">
        <v>651</v>
      </c>
      <c r="C153" s="122" t="s">
        <v>22</v>
      </c>
      <c r="D153" s="311" t="s">
        <v>652</v>
      </c>
      <c r="E153" s="81"/>
      <c r="F153" s="82">
        <v>0</v>
      </c>
      <c r="G153" s="306">
        <v>1.32</v>
      </c>
      <c r="H153" s="307">
        <f t="shared" si="74"/>
        <v>1.32</v>
      </c>
      <c r="I153" s="80"/>
      <c r="J153" s="82">
        <f t="shared" si="75"/>
        <v>0</v>
      </c>
      <c r="K153" s="83">
        <f t="shared" si="76"/>
        <v>198</v>
      </c>
      <c r="L153" s="307">
        <f t="shared" si="77"/>
        <v>198</v>
      </c>
      <c r="M153" s="80"/>
      <c r="N153" s="308">
        <f t="shared" si="78"/>
        <v>49.183199999999999</v>
      </c>
      <c r="O153" s="80"/>
      <c r="P153" s="309">
        <f t="shared" si="79"/>
        <v>0</v>
      </c>
      <c r="Q153" s="307">
        <f t="shared" si="80"/>
        <v>247.1832</v>
      </c>
    </row>
    <row r="154" spans="1:17" ht="25.5" x14ac:dyDescent="0.2">
      <c r="A154" s="104" t="s">
        <v>653</v>
      </c>
      <c r="B154" s="105" t="s">
        <v>148</v>
      </c>
      <c r="C154" s="122" t="s">
        <v>75</v>
      </c>
      <c r="D154" s="311" t="s">
        <v>654</v>
      </c>
      <c r="E154" s="81"/>
      <c r="F154" s="82">
        <v>0</v>
      </c>
      <c r="G154" s="306">
        <v>16.399999999999999</v>
      </c>
      <c r="H154" s="307">
        <f t="shared" si="74"/>
        <v>16.399999999999999</v>
      </c>
      <c r="I154" s="80"/>
      <c r="J154" s="82">
        <f t="shared" si="75"/>
        <v>0</v>
      </c>
      <c r="K154" s="83">
        <f t="shared" si="76"/>
        <v>328</v>
      </c>
      <c r="L154" s="307">
        <f t="shared" si="77"/>
        <v>328</v>
      </c>
      <c r="M154" s="80"/>
      <c r="N154" s="308">
        <f t="shared" si="78"/>
        <v>81.475200000000001</v>
      </c>
      <c r="O154" s="80"/>
      <c r="P154" s="309">
        <f t="shared" si="79"/>
        <v>0</v>
      </c>
      <c r="Q154" s="307">
        <f t="shared" si="80"/>
        <v>409.47519999999997</v>
      </c>
    </row>
    <row r="155" spans="1:17" x14ac:dyDescent="0.2">
      <c r="A155" s="104" t="s">
        <v>655</v>
      </c>
      <c r="B155" s="105" t="s">
        <v>150</v>
      </c>
      <c r="C155" s="122" t="s">
        <v>15</v>
      </c>
      <c r="D155" s="311" t="s">
        <v>656</v>
      </c>
      <c r="E155" s="81"/>
      <c r="F155" s="82">
        <v>13.56</v>
      </c>
      <c r="G155" s="306">
        <v>5.87</v>
      </c>
      <c r="H155" s="307">
        <f t="shared" si="74"/>
        <v>19.43</v>
      </c>
      <c r="I155" s="80"/>
      <c r="J155" s="82">
        <f t="shared" si="75"/>
        <v>216.96</v>
      </c>
      <c r="K155" s="83">
        <f t="shared" si="76"/>
        <v>93.92</v>
      </c>
      <c r="L155" s="307">
        <f t="shared" si="77"/>
        <v>310.88</v>
      </c>
      <c r="M155" s="80"/>
      <c r="N155" s="308">
        <f t="shared" si="78"/>
        <v>77.222592000000006</v>
      </c>
      <c r="O155" s="80"/>
      <c r="P155" s="309">
        <f t="shared" si="79"/>
        <v>270.85286400000001</v>
      </c>
      <c r="Q155" s="307">
        <f t="shared" si="80"/>
        <v>388.10259199999996</v>
      </c>
    </row>
    <row r="156" spans="1:17" ht="25.5" x14ac:dyDescent="0.2">
      <c r="A156" s="104" t="s">
        <v>657</v>
      </c>
      <c r="B156" s="105" t="s">
        <v>152</v>
      </c>
      <c r="C156" s="122" t="s">
        <v>22</v>
      </c>
      <c r="D156" s="311" t="s">
        <v>658</v>
      </c>
      <c r="E156" s="81"/>
      <c r="F156" s="82">
        <v>1.41</v>
      </c>
      <c r="G156" s="306">
        <v>4.21</v>
      </c>
      <c r="H156" s="307">
        <f t="shared" si="74"/>
        <v>5.62</v>
      </c>
      <c r="I156" s="80"/>
      <c r="J156" s="82">
        <f t="shared" si="75"/>
        <v>49.349999999999994</v>
      </c>
      <c r="K156" s="83">
        <f t="shared" si="76"/>
        <v>147.35</v>
      </c>
      <c r="L156" s="307">
        <f t="shared" si="77"/>
        <v>196.7</v>
      </c>
      <c r="M156" s="80"/>
      <c r="N156" s="308">
        <f t="shared" si="78"/>
        <v>48.860279999999996</v>
      </c>
      <c r="O156" s="80"/>
      <c r="P156" s="309">
        <f t="shared" si="79"/>
        <v>61.608539999999991</v>
      </c>
      <c r="Q156" s="307">
        <f t="shared" si="80"/>
        <v>245.56027999999998</v>
      </c>
    </row>
    <row r="157" spans="1:17" x14ac:dyDescent="0.2">
      <c r="A157" s="104" t="s">
        <v>659</v>
      </c>
      <c r="B157" s="105" t="s">
        <v>660</v>
      </c>
      <c r="C157" s="122" t="s">
        <v>22</v>
      </c>
      <c r="D157" s="311" t="s">
        <v>661</v>
      </c>
      <c r="E157" s="81"/>
      <c r="F157" s="82">
        <v>1.41</v>
      </c>
      <c r="G157" s="306">
        <v>2.33</v>
      </c>
      <c r="H157" s="307">
        <f t="shared" si="74"/>
        <v>3.74</v>
      </c>
      <c r="I157" s="80"/>
      <c r="J157" s="82">
        <f t="shared" si="75"/>
        <v>128.31</v>
      </c>
      <c r="K157" s="83">
        <f t="shared" si="76"/>
        <v>212.03</v>
      </c>
      <c r="L157" s="307">
        <f t="shared" si="77"/>
        <v>340.34000000000003</v>
      </c>
      <c r="M157" s="80"/>
      <c r="N157" s="308">
        <f t="shared" si="78"/>
        <v>84.540456000000006</v>
      </c>
      <c r="O157" s="80"/>
      <c r="P157" s="309">
        <f t="shared" si="79"/>
        <v>160.18220399999998</v>
      </c>
      <c r="Q157" s="307">
        <f t="shared" si="80"/>
        <v>424.88045600000004</v>
      </c>
    </row>
    <row r="158" spans="1:17" ht="25.5" x14ac:dyDescent="0.2">
      <c r="A158" s="104" t="s">
        <v>662</v>
      </c>
      <c r="B158" s="105" t="s">
        <v>663</v>
      </c>
      <c r="C158" s="122" t="s">
        <v>22</v>
      </c>
      <c r="D158" s="311" t="s">
        <v>664</v>
      </c>
      <c r="E158" s="81"/>
      <c r="F158" s="82">
        <v>4.5599999999999996</v>
      </c>
      <c r="G158" s="306">
        <v>14.96</v>
      </c>
      <c r="H158" s="307">
        <f t="shared" si="74"/>
        <v>19.52</v>
      </c>
      <c r="I158" s="80"/>
      <c r="J158" s="82">
        <f t="shared" si="75"/>
        <v>1450.08</v>
      </c>
      <c r="K158" s="83">
        <f t="shared" si="76"/>
        <v>4757.2800000000007</v>
      </c>
      <c r="L158" s="307">
        <f t="shared" si="77"/>
        <v>6207.3600000000006</v>
      </c>
      <c r="M158" s="80"/>
      <c r="N158" s="308">
        <f t="shared" si="78"/>
        <v>1541.9082240000002</v>
      </c>
      <c r="O158" s="80"/>
      <c r="P158" s="309">
        <f t="shared" si="79"/>
        <v>1810.2798719999998</v>
      </c>
      <c r="Q158" s="307">
        <f t="shared" si="80"/>
        <v>7749.2682240000004</v>
      </c>
    </row>
    <row r="159" spans="1:17" ht="38.25" x14ac:dyDescent="0.2">
      <c r="A159" s="104" t="s">
        <v>665</v>
      </c>
      <c r="B159" s="105" t="s">
        <v>666</v>
      </c>
      <c r="C159" s="122" t="s">
        <v>22</v>
      </c>
      <c r="D159" s="311" t="s">
        <v>667</v>
      </c>
      <c r="E159" s="81"/>
      <c r="F159" s="82">
        <v>4.5599999999999996</v>
      </c>
      <c r="G159" s="306">
        <v>14.96</v>
      </c>
      <c r="H159" s="307">
        <f t="shared" si="74"/>
        <v>19.52</v>
      </c>
      <c r="I159" s="80"/>
      <c r="J159" s="82">
        <f t="shared" si="75"/>
        <v>714.87119999999993</v>
      </c>
      <c r="K159" s="83">
        <f t="shared" si="76"/>
        <v>2345.2792000000004</v>
      </c>
      <c r="L159" s="307">
        <f t="shared" si="77"/>
        <v>3060.1504000000004</v>
      </c>
      <c r="M159" s="80"/>
      <c r="N159" s="308">
        <f t="shared" si="78"/>
        <v>760.14135936000014</v>
      </c>
      <c r="O159" s="80"/>
      <c r="P159" s="309">
        <f t="shared" si="79"/>
        <v>892.44520607999993</v>
      </c>
      <c r="Q159" s="307">
        <f t="shared" si="80"/>
        <v>3820.2917593600005</v>
      </c>
    </row>
    <row r="160" spans="1:17" ht="25.5" x14ac:dyDescent="0.2">
      <c r="A160" s="104" t="s">
        <v>668</v>
      </c>
      <c r="B160" s="105" t="s">
        <v>669</v>
      </c>
      <c r="C160" s="122" t="s">
        <v>22</v>
      </c>
      <c r="D160" s="311" t="s">
        <v>670</v>
      </c>
      <c r="E160" s="81"/>
      <c r="F160" s="82">
        <v>4.5599999999999996</v>
      </c>
      <c r="G160" s="306">
        <v>14.96</v>
      </c>
      <c r="H160" s="307">
        <f t="shared" si="74"/>
        <v>19.52</v>
      </c>
      <c r="I160" s="80"/>
      <c r="J160" s="82">
        <f t="shared" si="75"/>
        <v>1094.3999999999999</v>
      </c>
      <c r="K160" s="83">
        <f t="shared" si="76"/>
        <v>3590.4</v>
      </c>
      <c r="L160" s="307">
        <f t="shared" si="77"/>
        <v>4684.8</v>
      </c>
      <c r="M160" s="80"/>
      <c r="N160" s="308">
        <f t="shared" si="78"/>
        <v>1163.7043200000001</v>
      </c>
      <c r="O160" s="80"/>
      <c r="P160" s="309">
        <f t="shared" si="79"/>
        <v>1366.2489599999997</v>
      </c>
      <c r="Q160" s="307">
        <f t="shared" si="80"/>
        <v>5848.50432</v>
      </c>
    </row>
    <row r="161" spans="1:17" ht="25.5" x14ac:dyDescent="0.2">
      <c r="A161" s="104" t="s">
        <v>671</v>
      </c>
      <c r="B161" s="105" t="s">
        <v>155</v>
      </c>
      <c r="C161" s="122" t="s">
        <v>22</v>
      </c>
      <c r="D161" s="311" t="s">
        <v>672</v>
      </c>
      <c r="E161" s="81"/>
      <c r="F161" s="82">
        <v>6.14</v>
      </c>
      <c r="G161" s="306">
        <v>8.75</v>
      </c>
      <c r="H161" s="307">
        <f t="shared" si="74"/>
        <v>14.89</v>
      </c>
      <c r="I161" s="80"/>
      <c r="J161" s="82">
        <f t="shared" si="75"/>
        <v>1043.8</v>
      </c>
      <c r="K161" s="83">
        <f t="shared" si="76"/>
        <v>1487.5</v>
      </c>
      <c r="L161" s="307">
        <f t="shared" si="77"/>
        <v>2531.3000000000002</v>
      </c>
      <c r="M161" s="80"/>
      <c r="N161" s="308">
        <f t="shared" si="78"/>
        <v>628.77492000000007</v>
      </c>
      <c r="O161" s="80"/>
      <c r="P161" s="309">
        <f t="shared" si="79"/>
        <v>1303.0799199999999</v>
      </c>
      <c r="Q161" s="307">
        <f t="shared" si="80"/>
        <v>3160.07492</v>
      </c>
    </row>
    <row r="162" spans="1:17" ht="38.25" x14ac:dyDescent="0.2">
      <c r="A162" s="104" t="s">
        <v>673</v>
      </c>
      <c r="B162" s="105" t="s">
        <v>157</v>
      </c>
      <c r="C162" s="122" t="s">
        <v>22</v>
      </c>
      <c r="D162" s="311" t="s">
        <v>674</v>
      </c>
      <c r="E162" s="81"/>
      <c r="F162" s="82">
        <v>4.41</v>
      </c>
      <c r="G162" s="306">
        <v>8.16</v>
      </c>
      <c r="H162" s="307">
        <f t="shared" si="74"/>
        <v>12.57</v>
      </c>
      <c r="I162" s="80"/>
      <c r="J162" s="82">
        <f t="shared" si="75"/>
        <v>2601.9</v>
      </c>
      <c r="K162" s="83">
        <f t="shared" si="76"/>
        <v>4814.3999999999996</v>
      </c>
      <c r="L162" s="307">
        <f t="shared" si="77"/>
        <v>7416.2999999999993</v>
      </c>
      <c r="M162" s="80"/>
      <c r="N162" s="308">
        <f t="shared" si="78"/>
        <v>1842.2089199999998</v>
      </c>
      <c r="O162" s="80"/>
      <c r="P162" s="309">
        <f t="shared" si="79"/>
        <v>3248.2119600000001</v>
      </c>
      <c r="Q162" s="307">
        <f t="shared" si="80"/>
        <v>9258.5089199999984</v>
      </c>
    </row>
    <row r="163" spans="1:17" ht="25.5" x14ac:dyDescent="0.2">
      <c r="A163" s="104" t="s">
        <v>675</v>
      </c>
      <c r="B163" s="105" t="s">
        <v>158</v>
      </c>
      <c r="C163" s="122" t="s">
        <v>22</v>
      </c>
      <c r="D163" s="311" t="s">
        <v>676</v>
      </c>
      <c r="E163" s="81"/>
      <c r="F163" s="82">
        <v>4.41</v>
      </c>
      <c r="G163" s="306">
        <v>8.16</v>
      </c>
      <c r="H163" s="307">
        <f t="shared" si="74"/>
        <v>12.57</v>
      </c>
      <c r="I163" s="80"/>
      <c r="J163" s="82">
        <f t="shared" si="75"/>
        <v>244.31399999999999</v>
      </c>
      <c r="K163" s="83">
        <f t="shared" si="76"/>
        <v>452.06400000000002</v>
      </c>
      <c r="L163" s="307">
        <f t="shared" si="77"/>
        <v>696.37800000000004</v>
      </c>
      <c r="M163" s="80"/>
      <c r="N163" s="308">
        <f t="shared" si="78"/>
        <v>172.98029520000003</v>
      </c>
      <c r="O163" s="80"/>
      <c r="P163" s="309">
        <f t="shared" si="79"/>
        <v>305.00159759999997</v>
      </c>
      <c r="Q163" s="307">
        <f t="shared" si="80"/>
        <v>869.35829520000004</v>
      </c>
    </row>
    <row r="164" spans="1:17" x14ac:dyDescent="0.2">
      <c r="A164" s="104" t="s">
        <v>677</v>
      </c>
      <c r="B164" s="105" t="s">
        <v>160</v>
      </c>
      <c r="C164" s="122" t="s">
        <v>22</v>
      </c>
      <c r="D164" s="311" t="s">
        <v>678</v>
      </c>
      <c r="E164" s="81"/>
      <c r="F164" s="82">
        <v>6.65</v>
      </c>
      <c r="G164" s="306">
        <v>4.37</v>
      </c>
      <c r="H164" s="307">
        <f t="shared" si="74"/>
        <v>11.02</v>
      </c>
      <c r="I164" s="80"/>
      <c r="J164" s="82">
        <f t="shared" si="75"/>
        <v>266</v>
      </c>
      <c r="K164" s="83">
        <f t="shared" si="76"/>
        <v>174.8</v>
      </c>
      <c r="L164" s="307">
        <f t="shared" si="77"/>
        <v>440.8</v>
      </c>
      <c r="M164" s="80"/>
      <c r="N164" s="308">
        <f t="shared" si="78"/>
        <v>109.49472</v>
      </c>
      <c r="O164" s="80"/>
      <c r="P164" s="309">
        <f t="shared" si="79"/>
        <v>332.07439999999997</v>
      </c>
      <c r="Q164" s="307">
        <f t="shared" si="80"/>
        <v>550.29471999999998</v>
      </c>
    </row>
    <row r="165" spans="1:17" ht="25.5" x14ac:dyDescent="0.2">
      <c r="A165" s="104" t="s">
        <v>679</v>
      </c>
      <c r="B165" s="105" t="s">
        <v>162</v>
      </c>
      <c r="C165" s="122" t="s">
        <v>22</v>
      </c>
      <c r="D165" s="311" t="s">
        <v>680</v>
      </c>
      <c r="E165" s="81"/>
      <c r="F165" s="82">
        <v>9.76</v>
      </c>
      <c r="G165" s="306">
        <v>7.2</v>
      </c>
      <c r="H165" s="307">
        <f t="shared" si="74"/>
        <v>16.96</v>
      </c>
      <c r="I165" s="80"/>
      <c r="J165" s="82">
        <f t="shared" si="75"/>
        <v>1220</v>
      </c>
      <c r="K165" s="83">
        <f t="shared" si="76"/>
        <v>900</v>
      </c>
      <c r="L165" s="307">
        <f t="shared" si="77"/>
        <v>2120</v>
      </c>
      <c r="M165" s="80"/>
      <c r="N165" s="308">
        <f t="shared" si="78"/>
        <v>526.60800000000006</v>
      </c>
      <c r="O165" s="80"/>
      <c r="P165" s="309">
        <f t="shared" si="79"/>
        <v>1523.048</v>
      </c>
      <c r="Q165" s="307">
        <f t="shared" si="80"/>
        <v>2646.6079999999997</v>
      </c>
    </row>
    <row r="166" spans="1:17" x14ac:dyDescent="0.2">
      <c r="A166" s="104" t="s">
        <v>681</v>
      </c>
      <c r="B166" s="105" t="s">
        <v>164</v>
      </c>
      <c r="C166" s="122" t="s">
        <v>22</v>
      </c>
      <c r="D166" s="311" t="s">
        <v>455</v>
      </c>
      <c r="E166" s="81"/>
      <c r="F166" s="82">
        <v>27.48</v>
      </c>
      <c r="G166" s="306">
        <v>27.88</v>
      </c>
      <c r="H166" s="307">
        <f t="shared" si="74"/>
        <v>55.36</v>
      </c>
      <c r="I166" s="80"/>
      <c r="J166" s="82">
        <f t="shared" si="75"/>
        <v>96.18</v>
      </c>
      <c r="K166" s="83">
        <f t="shared" si="76"/>
        <v>97.58</v>
      </c>
      <c r="L166" s="307">
        <f t="shared" si="77"/>
        <v>193.76</v>
      </c>
      <c r="M166" s="80"/>
      <c r="N166" s="308">
        <f t="shared" si="78"/>
        <v>48.129984</v>
      </c>
      <c r="O166" s="80"/>
      <c r="P166" s="309">
        <f t="shared" si="79"/>
        <v>120.071112</v>
      </c>
      <c r="Q166" s="307">
        <f t="shared" si="80"/>
        <v>241.88998399999997</v>
      </c>
    </row>
    <row r="167" spans="1:17" ht="38.25" x14ac:dyDescent="0.2">
      <c r="A167" s="104" t="s">
        <v>682</v>
      </c>
      <c r="B167" s="105" t="s">
        <v>683</v>
      </c>
      <c r="C167" s="122" t="s">
        <v>22</v>
      </c>
      <c r="D167" s="311" t="s">
        <v>647</v>
      </c>
      <c r="E167" s="81"/>
      <c r="F167" s="82">
        <v>0.98</v>
      </c>
      <c r="G167" s="306">
        <v>1.98</v>
      </c>
      <c r="H167" s="307">
        <f t="shared" si="74"/>
        <v>2.96</v>
      </c>
      <c r="I167" s="80"/>
      <c r="J167" s="82">
        <f t="shared" si="75"/>
        <v>24.5</v>
      </c>
      <c r="K167" s="83">
        <f t="shared" si="76"/>
        <v>49.5</v>
      </c>
      <c r="L167" s="307">
        <f t="shared" si="77"/>
        <v>74</v>
      </c>
      <c r="M167" s="80"/>
      <c r="N167" s="308">
        <f t="shared" si="78"/>
        <v>18.381600000000002</v>
      </c>
      <c r="O167" s="80"/>
      <c r="P167" s="309">
        <f t="shared" si="79"/>
        <v>30.585799999999999</v>
      </c>
      <c r="Q167" s="307">
        <f t="shared" si="80"/>
        <v>92.381599999999992</v>
      </c>
    </row>
    <row r="168" spans="1:17" s="113" customFormat="1" x14ac:dyDescent="0.2">
      <c r="A168" s="123" t="s">
        <v>209</v>
      </c>
      <c r="B168" s="124" t="s">
        <v>684</v>
      </c>
      <c r="C168" s="124"/>
      <c r="D168" s="313"/>
      <c r="E168" s="134"/>
      <c r="F168" s="149">
        <f>SUM(Q169:Q177)</f>
        <v>3810.9916787200004</v>
      </c>
      <c r="G168" s="124"/>
      <c r="H168" s="106"/>
      <c r="I168" s="107"/>
      <c r="J168" s="108"/>
      <c r="K168" s="109"/>
      <c r="L168" s="106"/>
      <c r="M168" s="110"/>
      <c r="N168" s="111"/>
      <c r="O168" s="107"/>
      <c r="P168" s="112"/>
      <c r="Q168" s="106"/>
    </row>
    <row r="169" spans="1:17" ht="25.5" x14ac:dyDescent="0.2">
      <c r="A169" s="104" t="s">
        <v>210</v>
      </c>
      <c r="B169" s="105" t="s">
        <v>685</v>
      </c>
      <c r="C169" s="122" t="s">
        <v>25</v>
      </c>
      <c r="D169" s="311" t="s">
        <v>686</v>
      </c>
      <c r="E169" s="81"/>
      <c r="F169" s="82">
        <v>6.08</v>
      </c>
      <c r="G169" s="306">
        <v>2.71</v>
      </c>
      <c r="H169" s="307">
        <f t="shared" ref="H169:H210" si="81">G169+F169</f>
        <v>8.7899999999999991</v>
      </c>
      <c r="I169" s="80"/>
      <c r="J169" s="82">
        <f t="shared" ref="J169:J210" si="82">F169*D169</f>
        <v>316.16000000000003</v>
      </c>
      <c r="K169" s="83">
        <f t="shared" ref="K169:K210" si="83">G169*D169</f>
        <v>140.91999999999999</v>
      </c>
      <c r="L169" s="307">
        <f t="shared" ref="L169:L210" si="84">K169+J169</f>
        <v>457.08000000000004</v>
      </c>
      <c r="M169" s="80"/>
      <c r="N169" s="308">
        <f t="shared" ref="N169:N177" si="85">Q$3*L169</f>
        <v>113.53867200000002</v>
      </c>
      <c r="O169" s="80"/>
      <c r="P169" s="309">
        <f t="shared" ref="P169:P177" si="86">J169*(1+Q$3)</f>
        <v>394.69414399999999</v>
      </c>
      <c r="Q169" s="307">
        <f t="shared" ref="Q169:Q177" si="87">L169*(1+Q$3)</f>
        <v>570.61867200000006</v>
      </c>
    </row>
    <row r="170" spans="1:17" x14ac:dyDescent="0.2">
      <c r="A170" s="104" t="s">
        <v>227</v>
      </c>
      <c r="B170" s="105" t="s">
        <v>71</v>
      </c>
      <c r="C170" s="122" t="s">
        <v>22</v>
      </c>
      <c r="D170" s="311" t="s">
        <v>598</v>
      </c>
      <c r="E170" s="81"/>
      <c r="F170" s="82">
        <v>48.06</v>
      </c>
      <c r="G170" s="306">
        <v>45.06</v>
      </c>
      <c r="H170" s="307">
        <f t="shared" si="81"/>
        <v>93.12</v>
      </c>
      <c r="I170" s="80"/>
      <c r="J170" s="82">
        <f t="shared" si="82"/>
        <v>201.85200000000003</v>
      </c>
      <c r="K170" s="83">
        <f t="shared" si="83"/>
        <v>189.25200000000001</v>
      </c>
      <c r="L170" s="307">
        <f t="shared" si="84"/>
        <v>391.10400000000004</v>
      </c>
      <c r="M170" s="80"/>
      <c r="N170" s="308">
        <f t="shared" si="85"/>
        <v>97.150233600000007</v>
      </c>
      <c r="O170" s="80"/>
      <c r="P170" s="309">
        <f t="shared" si="86"/>
        <v>251.99203680000002</v>
      </c>
      <c r="Q170" s="307">
        <f t="shared" si="87"/>
        <v>488.25423360000002</v>
      </c>
    </row>
    <row r="171" spans="1:17" x14ac:dyDescent="0.2">
      <c r="A171" s="104" t="s">
        <v>229</v>
      </c>
      <c r="B171" s="105" t="s">
        <v>175</v>
      </c>
      <c r="C171" s="122" t="s">
        <v>77</v>
      </c>
      <c r="D171" s="311" t="s">
        <v>475</v>
      </c>
      <c r="E171" s="81"/>
      <c r="F171" s="82">
        <v>0</v>
      </c>
      <c r="G171" s="306">
        <v>1.88</v>
      </c>
      <c r="H171" s="307">
        <f t="shared" si="81"/>
        <v>1.88</v>
      </c>
      <c r="I171" s="80"/>
      <c r="J171" s="82">
        <f t="shared" si="82"/>
        <v>0</v>
      </c>
      <c r="K171" s="83">
        <f t="shared" si="83"/>
        <v>18.799999999999997</v>
      </c>
      <c r="L171" s="307">
        <f t="shared" si="84"/>
        <v>18.799999999999997</v>
      </c>
      <c r="M171" s="80"/>
      <c r="N171" s="308">
        <f t="shared" si="85"/>
        <v>4.6699199999999994</v>
      </c>
      <c r="O171" s="80"/>
      <c r="P171" s="309">
        <f t="shared" si="86"/>
        <v>0</v>
      </c>
      <c r="Q171" s="307">
        <f t="shared" si="87"/>
        <v>23.469919999999995</v>
      </c>
    </row>
    <row r="172" spans="1:17" x14ac:dyDescent="0.2">
      <c r="A172" s="104" t="s">
        <v>687</v>
      </c>
      <c r="B172" s="105" t="s">
        <v>688</v>
      </c>
      <c r="C172" s="122" t="s">
        <v>77</v>
      </c>
      <c r="D172" s="311" t="s">
        <v>689</v>
      </c>
      <c r="E172" s="81"/>
      <c r="F172" s="82">
        <v>0</v>
      </c>
      <c r="G172" s="306">
        <v>9.59</v>
      </c>
      <c r="H172" s="307">
        <f t="shared" si="81"/>
        <v>9.59</v>
      </c>
      <c r="I172" s="80"/>
      <c r="J172" s="82">
        <f t="shared" si="82"/>
        <v>0</v>
      </c>
      <c r="K172" s="83">
        <f t="shared" si="83"/>
        <v>168.97580000000002</v>
      </c>
      <c r="L172" s="307">
        <f t="shared" si="84"/>
        <v>168.97580000000002</v>
      </c>
      <c r="M172" s="80"/>
      <c r="N172" s="308">
        <f t="shared" si="85"/>
        <v>41.973588720000009</v>
      </c>
      <c r="O172" s="80"/>
      <c r="P172" s="309">
        <f t="shared" si="86"/>
        <v>0</v>
      </c>
      <c r="Q172" s="307">
        <f t="shared" si="87"/>
        <v>210.94938872000003</v>
      </c>
    </row>
    <row r="173" spans="1:17" x14ac:dyDescent="0.2">
      <c r="A173" s="104" t="s">
        <v>690</v>
      </c>
      <c r="B173" s="105" t="s">
        <v>531</v>
      </c>
      <c r="C173" s="122" t="s">
        <v>22</v>
      </c>
      <c r="D173" s="311" t="s">
        <v>691</v>
      </c>
      <c r="E173" s="81"/>
      <c r="F173" s="82">
        <v>12.88</v>
      </c>
      <c r="G173" s="306">
        <v>14.99</v>
      </c>
      <c r="H173" s="307">
        <f t="shared" si="81"/>
        <v>27.87</v>
      </c>
      <c r="I173" s="80"/>
      <c r="J173" s="82">
        <f t="shared" si="82"/>
        <v>325.86400000000003</v>
      </c>
      <c r="K173" s="83">
        <f t="shared" si="83"/>
        <v>379.24700000000001</v>
      </c>
      <c r="L173" s="307">
        <f t="shared" si="84"/>
        <v>705.1110000000001</v>
      </c>
      <c r="M173" s="80"/>
      <c r="N173" s="308">
        <f t="shared" si="85"/>
        <v>175.14957240000004</v>
      </c>
      <c r="O173" s="80"/>
      <c r="P173" s="309">
        <f t="shared" si="86"/>
        <v>406.80861760000005</v>
      </c>
      <c r="Q173" s="307">
        <f t="shared" si="87"/>
        <v>880.26057240000011</v>
      </c>
    </row>
    <row r="174" spans="1:17" x14ac:dyDescent="0.2">
      <c r="A174" s="104" t="s">
        <v>692</v>
      </c>
      <c r="B174" s="105" t="s">
        <v>91</v>
      </c>
      <c r="C174" s="122" t="s">
        <v>22</v>
      </c>
      <c r="D174" s="311" t="s">
        <v>691</v>
      </c>
      <c r="E174" s="81"/>
      <c r="F174" s="82">
        <v>2.44</v>
      </c>
      <c r="G174" s="306">
        <v>2.34</v>
      </c>
      <c r="H174" s="307">
        <f t="shared" si="81"/>
        <v>4.7799999999999994</v>
      </c>
      <c r="I174" s="80"/>
      <c r="J174" s="82">
        <f t="shared" si="82"/>
        <v>61.731999999999999</v>
      </c>
      <c r="K174" s="83">
        <f t="shared" si="83"/>
        <v>59.201999999999998</v>
      </c>
      <c r="L174" s="307">
        <f t="shared" si="84"/>
        <v>120.934</v>
      </c>
      <c r="M174" s="80"/>
      <c r="N174" s="308">
        <f t="shared" si="85"/>
        <v>30.040005600000001</v>
      </c>
      <c r="O174" s="80"/>
      <c r="P174" s="309">
        <f t="shared" si="86"/>
        <v>77.06622879999999</v>
      </c>
      <c r="Q174" s="307">
        <f t="shared" si="87"/>
        <v>150.9740056</v>
      </c>
    </row>
    <row r="175" spans="1:17" x14ac:dyDescent="0.2">
      <c r="A175" s="104" t="s">
        <v>693</v>
      </c>
      <c r="B175" s="105" t="s">
        <v>694</v>
      </c>
      <c r="C175" s="122" t="s">
        <v>22</v>
      </c>
      <c r="D175" s="311" t="s">
        <v>691</v>
      </c>
      <c r="E175" s="81"/>
      <c r="F175" s="82">
        <v>1.41</v>
      </c>
      <c r="G175" s="306">
        <v>2.33</v>
      </c>
      <c r="H175" s="307">
        <f t="shared" si="81"/>
        <v>3.74</v>
      </c>
      <c r="I175" s="80"/>
      <c r="J175" s="82">
        <f t="shared" si="82"/>
        <v>35.673000000000002</v>
      </c>
      <c r="K175" s="83">
        <f t="shared" si="83"/>
        <v>58.949000000000005</v>
      </c>
      <c r="L175" s="307">
        <f t="shared" si="84"/>
        <v>94.622000000000014</v>
      </c>
      <c r="M175" s="80"/>
      <c r="N175" s="308">
        <f t="shared" si="85"/>
        <v>23.504104800000004</v>
      </c>
      <c r="O175" s="80"/>
      <c r="P175" s="309">
        <f t="shared" si="86"/>
        <v>44.534173199999998</v>
      </c>
      <c r="Q175" s="307">
        <f t="shared" si="87"/>
        <v>118.12610480000001</v>
      </c>
    </row>
    <row r="176" spans="1:17" ht="25.5" x14ac:dyDescent="0.2">
      <c r="A176" s="104" t="s">
        <v>695</v>
      </c>
      <c r="B176" s="105" t="s">
        <v>696</v>
      </c>
      <c r="C176" s="122" t="s">
        <v>75</v>
      </c>
      <c r="D176" s="311" t="s">
        <v>697</v>
      </c>
      <c r="E176" s="81"/>
      <c r="F176" s="82">
        <v>8.5500000000000007</v>
      </c>
      <c r="G176" s="306">
        <v>31.6</v>
      </c>
      <c r="H176" s="307">
        <f t="shared" si="81"/>
        <v>40.150000000000006</v>
      </c>
      <c r="I176" s="80"/>
      <c r="J176" s="82">
        <f t="shared" si="82"/>
        <v>179.55</v>
      </c>
      <c r="K176" s="83">
        <f t="shared" si="83"/>
        <v>663.6</v>
      </c>
      <c r="L176" s="307">
        <f t="shared" si="84"/>
        <v>843.15000000000009</v>
      </c>
      <c r="M176" s="80"/>
      <c r="N176" s="308">
        <f t="shared" si="85"/>
        <v>209.43846000000002</v>
      </c>
      <c r="O176" s="80"/>
      <c r="P176" s="309">
        <f t="shared" si="86"/>
        <v>224.15022000000002</v>
      </c>
      <c r="Q176" s="307">
        <f t="shared" si="87"/>
        <v>1052.5884600000002</v>
      </c>
    </row>
    <row r="177" spans="1:17" x14ac:dyDescent="0.2">
      <c r="A177" s="104" t="s">
        <v>698</v>
      </c>
      <c r="B177" s="105" t="s">
        <v>699</v>
      </c>
      <c r="C177" s="122" t="s">
        <v>22</v>
      </c>
      <c r="D177" s="311" t="s">
        <v>700</v>
      </c>
      <c r="E177" s="81"/>
      <c r="F177" s="82">
        <v>37.299999999999997</v>
      </c>
      <c r="G177" s="306">
        <v>83.14</v>
      </c>
      <c r="H177" s="307">
        <f t="shared" si="81"/>
        <v>120.44</v>
      </c>
      <c r="I177" s="80"/>
      <c r="J177" s="82">
        <f t="shared" si="82"/>
        <v>78.33</v>
      </c>
      <c r="K177" s="83">
        <f t="shared" si="83"/>
        <v>174.59400000000002</v>
      </c>
      <c r="L177" s="307">
        <f t="shared" si="84"/>
        <v>252.92400000000004</v>
      </c>
      <c r="M177" s="80"/>
      <c r="N177" s="308">
        <f t="shared" si="85"/>
        <v>62.826321600000014</v>
      </c>
      <c r="O177" s="80"/>
      <c r="P177" s="309">
        <f t="shared" si="86"/>
        <v>97.787171999999998</v>
      </c>
      <c r="Q177" s="307">
        <f t="shared" si="87"/>
        <v>315.75032160000001</v>
      </c>
    </row>
    <row r="178" spans="1:17" s="113" customFormat="1" x14ac:dyDescent="0.2">
      <c r="A178" s="123" t="s">
        <v>248</v>
      </c>
      <c r="B178" s="124" t="s">
        <v>701</v>
      </c>
      <c r="C178" s="124"/>
      <c r="D178" s="313"/>
      <c r="E178" s="134"/>
      <c r="F178" s="149">
        <f>SUM(Q179:Q206)</f>
        <v>5827.4962447999987</v>
      </c>
      <c r="G178" s="124"/>
      <c r="H178" s="106"/>
      <c r="I178" s="107"/>
      <c r="J178" s="108"/>
      <c r="K178" s="109"/>
      <c r="L178" s="106"/>
      <c r="M178" s="110"/>
      <c r="N178" s="111"/>
      <c r="O178" s="107"/>
      <c r="P178" s="112"/>
      <c r="Q178" s="106"/>
    </row>
    <row r="179" spans="1:17" x14ac:dyDescent="0.2">
      <c r="A179" s="104" t="s">
        <v>249</v>
      </c>
      <c r="B179" s="105" t="s">
        <v>702</v>
      </c>
      <c r="C179" s="122" t="s">
        <v>37</v>
      </c>
      <c r="D179" s="311" t="s">
        <v>457</v>
      </c>
      <c r="E179" s="81"/>
      <c r="F179" s="82">
        <v>10.01</v>
      </c>
      <c r="G179" s="306">
        <v>945.19</v>
      </c>
      <c r="H179" s="307">
        <f t="shared" si="81"/>
        <v>955.2</v>
      </c>
      <c r="I179" s="80"/>
      <c r="J179" s="82">
        <f t="shared" si="82"/>
        <v>10.01</v>
      </c>
      <c r="K179" s="83">
        <f t="shared" si="83"/>
        <v>945.19</v>
      </c>
      <c r="L179" s="307">
        <f t="shared" si="84"/>
        <v>955.2</v>
      </c>
      <c r="M179" s="80"/>
      <c r="N179" s="308">
        <f t="shared" ref="N179:N206" si="88">Q$3*L179</f>
        <v>237.27168000000003</v>
      </c>
      <c r="O179" s="80"/>
      <c r="P179" s="309">
        <f t="shared" ref="P179:P206" si="89">J179*(1+Q$3)</f>
        <v>12.496483999999999</v>
      </c>
      <c r="Q179" s="307">
        <f t="shared" ref="Q179:Q206" si="90">L179*(1+Q$3)</f>
        <v>1192.4716800000001</v>
      </c>
    </row>
    <row r="180" spans="1:17" x14ac:dyDescent="0.2">
      <c r="A180" s="104" t="s">
        <v>250</v>
      </c>
      <c r="B180" s="105" t="s">
        <v>703</v>
      </c>
      <c r="C180" s="122" t="s">
        <v>37</v>
      </c>
      <c r="D180" s="311" t="s">
        <v>457</v>
      </c>
      <c r="E180" s="81"/>
      <c r="F180" s="82">
        <v>7.54</v>
      </c>
      <c r="G180" s="306">
        <v>32.729999999999997</v>
      </c>
      <c r="H180" s="307">
        <f t="shared" si="81"/>
        <v>40.269999999999996</v>
      </c>
      <c r="I180" s="80"/>
      <c r="J180" s="82">
        <f t="shared" si="82"/>
        <v>7.54</v>
      </c>
      <c r="K180" s="83">
        <f t="shared" si="83"/>
        <v>32.729999999999997</v>
      </c>
      <c r="L180" s="307">
        <f t="shared" si="84"/>
        <v>40.269999999999996</v>
      </c>
      <c r="M180" s="80"/>
      <c r="N180" s="308">
        <f t="shared" si="88"/>
        <v>10.003067999999999</v>
      </c>
      <c r="O180" s="80"/>
      <c r="P180" s="309">
        <f t="shared" si="89"/>
        <v>9.4129360000000002</v>
      </c>
      <c r="Q180" s="307">
        <f t="shared" si="90"/>
        <v>50.273067999999995</v>
      </c>
    </row>
    <row r="181" spans="1:17" x14ac:dyDescent="0.2">
      <c r="A181" s="104" t="s">
        <v>252</v>
      </c>
      <c r="B181" s="105" t="s">
        <v>212</v>
      </c>
      <c r="C181" s="122" t="s">
        <v>75</v>
      </c>
      <c r="D181" s="311" t="s">
        <v>704</v>
      </c>
      <c r="E181" s="81"/>
      <c r="F181" s="82">
        <v>14.16</v>
      </c>
      <c r="G181" s="306">
        <v>9.77</v>
      </c>
      <c r="H181" s="307">
        <f t="shared" si="81"/>
        <v>23.93</v>
      </c>
      <c r="I181" s="80"/>
      <c r="J181" s="82">
        <f t="shared" si="82"/>
        <v>444.62399999999997</v>
      </c>
      <c r="K181" s="83">
        <f t="shared" si="83"/>
        <v>306.77799999999996</v>
      </c>
      <c r="L181" s="307">
        <f t="shared" si="84"/>
        <v>751.40199999999993</v>
      </c>
      <c r="M181" s="80"/>
      <c r="N181" s="308">
        <f t="shared" si="88"/>
        <v>186.64825679999998</v>
      </c>
      <c r="O181" s="80"/>
      <c r="P181" s="309">
        <f t="shared" si="89"/>
        <v>555.06860159999997</v>
      </c>
      <c r="Q181" s="307">
        <f t="shared" si="90"/>
        <v>938.05025679999983</v>
      </c>
    </row>
    <row r="182" spans="1:17" x14ac:dyDescent="0.2">
      <c r="A182" s="104" t="s">
        <v>705</v>
      </c>
      <c r="B182" s="105" t="s">
        <v>214</v>
      </c>
      <c r="C182" s="122" t="s">
        <v>37</v>
      </c>
      <c r="D182" s="311" t="s">
        <v>706</v>
      </c>
      <c r="E182" s="81"/>
      <c r="F182" s="82">
        <v>5.66</v>
      </c>
      <c r="G182" s="306">
        <v>3.68</v>
      </c>
      <c r="H182" s="307">
        <f t="shared" si="81"/>
        <v>9.34</v>
      </c>
      <c r="I182" s="80"/>
      <c r="J182" s="82">
        <f t="shared" si="82"/>
        <v>96.22</v>
      </c>
      <c r="K182" s="83">
        <f t="shared" si="83"/>
        <v>62.56</v>
      </c>
      <c r="L182" s="307">
        <f t="shared" si="84"/>
        <v>158.78</v>
      </c>
      <c r="M182" s="80"/>
      <c r="N182" s="308">
        <f t="shared" si="88"/>
        <v>39.440952000000003</v>
      </c>
      <c r="O182" s="80"/>
      <c r="P182" s="309">
        <f t="shared" si="89"/>
        <v>120.12104799999999</v>
      </c>
      <c r="Q182" s="307">
        <f t="shared" si="90"/>
        <v>198.22095199999998</v>
      </c>
    </row>
    <row r="183" spans="1:17" x14ac:dyDescent="0.2">
      <c r="A183" s="104" t="s">
        <v>707</v>
      </c>
      <c r="B183" s="105" t="s">
        <v>708</v>
      </c>
      <c r="C183" s="122" t="s">
        <v>37</v>
      </c>
      <c r="D183" s="311" t="s">
        <v>457</v>
      </c>
      <c r="E183" s="81"/>
      <c r="F183" s="82">
        <v>5.66</v>
      </c>
      <c r="G183" s="306">
        <v>4.66</v>
      </c>
      <c r="H183" s="307">
        <f t="shared" si="81"/>
        <v>10.32</v>
      </c>
      <c r="I183" s="80"/>
      <c r="J183" s="82">
        <f t="shared" si="82"/>
        <v>5.66</v>
      </c>
      <c r="K183" s="83">
        <f t="shared" si="83"/>
        <v>4.66</v>
      </c>
      <c r="L183" s="307">
        <f t="shared" si="84"/>
        <v>10.32</v>
      </c>
      <c r="M183" s="80"/>
      <c r="N183" s="308">
        <f t="shared" si="88"/>
        <v>2.563488</v>
      </c>
      <c r="O183" s="80"/>
      <c r="P183" s="309">
        <f t="shared" si="89"/>
        <v>7.065944</v>
      </c>
      <c r="Q183" s="307">
        <f t="shared" si="90"/>
        <v>12.883488</v>
      </c>
    </row>
    <row r="184" spans="1:17" x14ac:dyDescent="0.2">
      <c r="A184" s="104" t="s">
        <v>709</v>
      </c>
      <c r="B184" s="105" t="s">
        <v>216</v>
      </c>
      <c r="C184" s="122" t="s">
        <v>37</v>
      </c>
      <c r="D184" s="311" t="s">
        <v>547</v>
      </c>
      <c r="E184" s="81"/>
      <c r="F184" s="82">
        <v>5.28</v>
      </c>
      <c r="G184" s="306">
        <v>12.69</v>
      </c>
      <c r="H184" s="307">
        <f t="shared" si="81"/>
        <v>17.97</v>
      </c>
      <c r="I184" s="80"/>
      <c r="J184" s="82">
        <f t="shared" si="82"/>
        <v>10.56</v>
      </c>
      <c r="K184" s="83">
        <f t="shared" si="83"/>
        <v>25.38</v>
      </c>
      <c r="L184" s="307">
        <f t="shared" si="84"/>
        <v>35.94</v>
      </c>
      <c r="M184" s="80"/>
      <c r="N184" s="308">
        <f t="shared" si="88"/>
        <v>8.9274959999999997</v>
      </c>
      <c r="O184" s="80"/>
      <c r="P184" s="309">
        <f t="shared" si="89"/>
        <v>13.183104</v>
      </c>
      <c r="Q184" s="307">
        <f t="shared" si="90"/>
        <v>44.867495999999996</v>
      </c>
    </row>
    <row r="185" spans="1:17" x14ac:dyDescent="0.2">
      <c r="A185" s="104" t="s">
        <v>710</v>
      </c>
      <c r="B185" s="105" t="s">
        <v>218</v>
      </c>
      <c r="C185" s="122" t="s">
        <v>37</v>
      </c>
      <c r="D185" s="311" t="s">
        <v>457</v>
      </c>
      <c r="E185" s="81"/>
      <c r="F185" s="82">
        <v>3.78</v>
      </c>
      <c r="G185" s="306">
        <v>3.24</v>
      </c>
      <c r="H185" s="307">
        <f t="shared" si="81"/>
        <v>7.02</v>
      </c>
      <c r="I185" s="80"/>
      <c r="J185" s="82">
        <f t="shared" si="82"/>
        <v>3.78</v>
      </c>
      <c r="K185" s="83">
        <f t="shared" si="83"/>
        <v>3.24</v>
      </c>
      <c r="L185" s="307">
        <f t="shared" si="84"/>
        <v>7.02</v>
      </c>
      <c r="M185" s="80"/>
      <c r="N185" s="308">
        <f t="shared" si="88"/>
        <v>1.743768</v>
      </c>
      <c r="O185" s="80"/>
      <c r="P185" s="309">
        <f t="shared" si="89"/>
        <v>4.7189519999999998</v>
      </c>
      <c r="Q185" s="307">
        <f t="shared" si="90"/>
        <v>8.7637679999999989</v>
      </c>
    </row>
    <row r="186" spans="1:17" x14ac:dyDescent="0.2">
      <c r="A186" s="104" t="s">
        <v>711</v>
      </c>
      <c r="B186" s="105" t="s">
        <v>220</v>
      </c>
      <c r="C186" s="122" t="s">
        <v>37</v>
      </c>
      <c r="D186" s="311" t="s">
        <v>501</v>
      </c>
      <c r="E186" s="81"/>
      <c r="F186" s="82">
        <v>4.1399999999999997</v>
      </c>
      <c r="G186" s="306">
        <v>6.44</v>
      </c>
      <c r="H186" s="307">
        <f t="shared" si="81"/>
        <v>10.58</v>
      </c>
      <c r="I186" s="80"/>
      <c r="J186" s="82">
        <f t="shared" si="82"/>
        <v>12.419999999999998</v>
      </c>
      <c r="K186" s="83">
        <f t="shared" si="83"/>
        <v>19.32</v>
      </c>
      <c r="L186" s="307">
        <f t="shared" si="84"/>
        <v>31.74</v>
      </c>
      <c r="M186" s="80"/>
      <c r="N186" s="308">
        <f t="shared" si="88"/>
        <v>7.8842160000000003</v>
      </c>
      <c r="O186" s="80"/>
      <c r="P186" s="309">
        <f t="shared" si="89"/>
        <v>15.505127999999997</v>
      </c>
      <c r="Q186" s="307">
        <f t="shared" si="90"/>
        <v>39.624215999999997</v>
      </c>
    </row>
    <row r="187" spans="1:17" x14ac:dyDescent="0.2">
      <c r="A187" s="104" t="s">
        <v>712</v>
      </c>
      <c r="B187" s="105" t="s">
        <v>222</v>
      </c>
      <c r="C187" s="122" t="s">
        <v>37</v>
      </c>
      <c r="D187" s="311" t="s">
        <v>486</v>
      </c>
      <c r="E187" s="81"/>
      <c r="F187" s="82">
        <v>3.52</v>
      </c>
      <c r="G187" s="306">
        <v>3.11</v>
      </c>
      <c r="H187" s="307">
        <f t="shared" si="81"/>
        <v>6.63</v>
      </c>
      <c r="I187" s="80"/>
      <c r="J187" s="82">
        <f t="shared" si="82"/>
        <v>14.08</v>
      </c>
      <c r="K187" s="83">
        <f t="shared" si="83"/>
        <v>12.44</v>
      </c>
      <c r="L187" s="307">
        <f t="shared" si="84"/>
        <v>26.52</v>
      </c>
      <c r="M187" s="80"/>
      <c r="N187" s="308">
        <f t="shared" si="88"/>
        <v>6.5875680000000001</v>
      </c>
      <c r="O187" s="80"/>
      <c r="P187" s="309">
        <f t="shared" si="89"/>
        <v>17.577472</v>
      </c>
      <c r="Q187" s="307">
        <f t="shared" si="90"/>
        <v>33.107568000000001</v>
      </c>
    </row>
    <row r="188" spans="1:17" ht="25.5" x14ac:dyDescent="0.2">
      <c r="A188" s="104" t="s">
        <v>713</v>
      </c>
      <c r="B188" s="105" t="s">
        <v>714</v>
      </c>
      <c r="C188" s="122" t="s">
        <v>75</v>
      </c>
      <c r="D188" s="311" t="s">
        <v>460</v>
      </c>
      <c r="E188" s="81"/>
      <c r="F188" s="82">
        <v>5.91</v>
      </c>
      <c r="G188" s="306">
        <v>7.28</v>
      </c>
      <c r="H188" s="307">
        <f t="shared" si="81"/>
        <v>13.190000000000001</v>
      </c>
      <c r="I188" s="80"/>
      <c r="J188" s="82">
        <f t="shared" si="82"/>
        <v>189.12</v>
      </c>
      <c r="K188" s="83">
        <f t="shared" si="83"/>
        <v>232.96</v>
      </c>
      <c r="L188" s="307">
        <f t="shared" si="84"/>
        <v>422.08000000000004</v>
      </c>
      <c r="M188" s="80"/>
      <c r="N188" s="308">
        <f t="shared" si="88"/>
        <v>104.84467200000002</v>
      </c>
      <c r="O188" s="80"/>
      <c r="P188" s="309">
        <f t="shared" si="89"/>
        <v>236.097408</v>
      </c>
      <c r="Q188" s="307">
        <f t="shared" si="90"/>
        <v>526.92467199999999</v>
      </c>
    </row>
    <row r="189" spans="1:17" x14ac:dyDescent="0.2">
      <c r="A189" s="104" t="s">
        <v>715</v>
      </c>
      <c r="B189" s="105" t="s">
        <v>716</v>
      </c>
      <c r="C189" s="122" t="s">
        <v>75</v>
      </c>
      <c r="D189" s="311" t="s">
        <v>457</v>
      </c>
      <c r="E189" s="81"/>
      <c r="F189" s="82">
        <v>1.85</v>
      </c>
      <c r="G189" s="306">
        <v>56.36</v>
      </c>
      <c r="H189" s="307">
        <f t="shared" si="81"/>
        <v>58.21</v>
      </c>
      <c r="I189" s="80"/>
      <c r="J189" s="82">
        <f t="shared" si="82"/>
        <v>1.85</v>
      </c>
      <c r="K189" s="83">
        <f t="shared" si="83"/>
        <v>56.36</v>
      </c>
      <c r="L189" s="307">
        <f t="shared" si="84"/>
        <v>58.21</v>
      </c>
      <c r="M189" s="80"/>
      <c r="N189" s="308">
        <f t="shared" si="88"/>
        <v>14.459364000000001</v>
      </c>
      <c r="O189" s="80"/>
      <c r="P189" s="309">
        <f t="shared" si="89"/>
        <v>2.3095400000000001</v>
      </c>
      <c r="Q189" s="307">
        <f t="shared" si="90"/>
        <v>72.669364000000002</v>
      </c>
    </row>
    <row r="190" spans="1:17" x14ac:dyDescent="0.2">
      <c r="A190" s="104" t="s">
        <v>717</v>
      </c>
      <c r="B190" s="105" t="s">
        <v>718</v>
      </c>
      <c r="C190" s="122" t="s">
        <v>37</v>
      </c>
      <c r="D190" s="311" t="s">
        <v>486</v>
      </c>
      <c r="E190" s="81"/>
      <c r="F190" s="82">
        <v>6.88</v>
      </c>
      <c r="G190" s="306">
        <v>115.34</v>
      </c>
      <c r="H190" s="307">
        <f t="shared" si="81"/>
        <v>122.22</v>
      </c>
      <c r="I190" s="80"/>
      <c r="J190" s="82">
        <f t="shared" si="82"/>
        <v>27.52</v>
      </c>
      <c r="K190" s="83">
        <f t="shared" si="83"/>
        <v>461.36</v>
      </c>
      <c r="L190" s="307">
        <f t="shared" si="84"/>
        <v>488.88</v>
      </c>
      <c r="M190" s="80"/>
      <c r="N190" s="308">
        <f t="shared" si="88"/>
        <v>121.437792</v>
      </c>
      <c r="O190" s="80"/>
      <c r="P190" s="309">
        <f t="shared" si="89"/>
        <v>34.355967999999997</v>
      </c>
      <c r="Q190" s="307">
        <f t="shared" si="90"/>
        <v>610.31779199999994</v>
      </c>
    </row>
    <row r="191" spans="1:17" x14ac:dyDescent="0.2">
      <c r="A191" s="104" t="s">
        <v>719</v>
      </c>
      <c r="B191" s="105" t="s">
        <v>224</v>
      </c>
      <c r="C191" s="122" t="s">
        <v>37</v>
      </c>
      <c r="D191" s="311" t="s">
        <v>486</v>
      </c>
      <c r="E191" s="81"/>
      <c r="F191" s="82">
        <v>3.15</v>
      </c>
      <c r="G191" s="306">
        <v>9.18</v>
      </c>
      <c r="H191" s="307">
        <f t="shared" si="81"/>
        <v>12.33</v>
      </c>
      <c r="I191" s="80"/>
      <c r="J191" s="82">
        <f t="shared" si="82"/>
        <v>12.6</v>
      </c>
      <c r="K191" s="83">
        <f t="shared" si="83"/>
        <v>36.72</v>
      </c>
      <c r="L191" s="307">
        <f t="shared" si="84"/>
        <v>49.32</v>
      </c>
      <c r="M191" s="80"/>
      <c r="N191" s="308">
        <f t="shared" si="88"/>
        <v>12.251088000000001</v>
      </c>
      <c r="O191" s="80"/>
      <c r="P191" s="309">
        <f t="shared" si="89"/>
        <v>15.729839999999999</v>
      </c>
      <c r="Q191" s="307">
        <f t="shared" si="90"/>
        <v>61.571087999999996</v>
      </c>
    </row>
    <row r="192" spans="1:17" x14ac:dyDescent="0.2">
      <c r="A192" s="104" t="s">
        <v>720</v>
      </c>
      <c r="B192" s="105" t="s">
        <v>721</v>
      </c>
      <c r="C192" s="122" t="s">
        <v>37</v>
      </c>
      <c r="D192" s="311" t="s">
        <v>501</v>
      </c>
      <c r="E192" s="81"/>
      <c r="F192" s="82">
        <v>4.57</v>
      </c>
      <c r="G192" s="306">
        <v>31.43</v>
      </c>
      <c r="H192" s="307">
        <f t="shared" si="81"/>
        <v>36</v>
      </c>
      <c r="I192" s="80"/>
      <c r="J192" s="82">
        <f t="shared" si="82"/>
        <v>13.71</v>
      </c>
      <c r="K192" s="83">
        <f t="shared" si="83"/>
        <v>94.289999999999992</v>
      </c>
      <c r="L192" s="307">
        <f t="shared" si="84"/>
        <v>108</v>
      </c>
      <c r="M192" s="80"/>
      <c r="N192" s="308">
        <f t="shared" si="88"/>
        <v>26.827200000000001</v>
      </c>
      <c r="O192" s="80"/>
      <c r="P192" s="309">
        <f t="shared" si="89"/>
        <v>17.115563999999999</v>
      </c>
      <c r="Q192" s="307">
        <f t="shared" si="90"/>
        <v>134.8272</v>
      </c>
    </row>
    <row r="193" spans="1:17" x14ac:dyDescent="0.2">
      <c r="A193" s="104" t="s">
        <v>722</v>
      </c>
      <c r="B193" s="105" t="s">
        <v>723</v>
      </c>
      <c r="C193" s="122" t="s">
        <v>37</v>
      </c>
      <c r="D193" s="311" t="s">
        <v>547</v>
      </c>
      <c r="E193" s="81"/>
      <c r="F193" s="82">
        <v>4.29</v>
      </c>
      <c r="G193" s="306">
        <v>8.19</v>
      </c>
      <c r="H193" s="307">
        <f t="shared" si="81"/>
        <v>12.48</v>
      </c>
      <c r="I193" s="80"/>
      <c r="J193" s="82">
        <f t="shared" si="82"/>
        <v>8.58</v>
      </c>
      <c r="K193" s="83">
        <f t="shared" si="83"/>
        <v>16.38</v>
      </c>
      <c r="L193" s="307">
        <f t="shared" si="84"/>
        <v>24.96</v>
      </c>
      <c r="M193" s="80"/>
      <c r="N193" s="308">
        <f t="shared" si="88"/>
        <v>6.2000640000000002</v>
      </c>
      <c r="O193" s="80"/>
      <c r="P193" s="309">
        <f t="shared" si="89"/>
        <v>10.711271999999999</v>
      </c>
      <c r="Q193" s="307">
        <f t="shared" si="90"/>
        <v>31.160063999999998</v>
      </c>
    </row>
    <row r="194" spans="1:17" x14ac:dyDescent="0.2">
      <c r="A194" s="104" t="s">
        <v>724</v>
      </c>
      <c r="B194" s="105" t="s">
        <v>725</v>
      </c>
      <c r="C194" s="122" t="s">
        <v>37</v>
      </c>
      <c r="D194" s="311" t="s">
        <v>457</v>
      </c>
      <c r="E194" s="81"/>
      <c r="F194" s="82">
        <v>9.16</v>
      </c>
      <c r="G194" s="306">
        <v>83.42</v>
      </c>
      <c r="H194" s="307">
        <f t="shared" si="81"/>
        <v>92.58</v>
      </c>
      <c r="I194" s="80"/>
      <c r="J194" s="82">
        <f t="shared" si="82"/>
        <v>9.16</v>
      </c>
      <c r="K194" s="83">
        <f t="shared" si="83"/>
        <v>83.42</v>
      </c>
      <c r="L194" s="307">
        <f t="shared" si="84"/>
        <v>92.58</v>
      </c>
      <c r="M194" s="80"/>
      <c r="N194" s="308">
        <f t="shared" si="88"/>
        <v>22.996872</v>
      </c>
      <c r="O194" s="80"/>
      <c r="P194" s="309">
        <f t="shared" si="89"/>
        <v>11.435344000000001</v>
      </c>
      <c r="Q194" s="307">
        <f t="shared" si="90"/>
        <v>115.57687199999999</v>
      </c>
    </row>
    <row r="195" spans="1:17" x14ac:dyDescent="0.2">
      <c r="A195" s="104" t="s">
        <v>726</v>
      </c>
      <c r="B195" s="105" t="s">
        <v>727</v>
      </c>
      <c r="C195" s="122" t="s">
        <v>75</v>
      </c>
      <c r="D195" s="311" t="s">
        <v>501</v>
      </c>
      <c r="E195" s="81"/>
      <c r="F195" s="82">
        <v>11.86</v>
      </c>
      <c r="G195" s="306">
        <v>14.85</v>
      </c>
      <c r="H195" s="307">
        <f t="shared" si="81"/>
        <v>26.71</v>
      </c>
      <c r="I195" s="80"/>
      <c r="J195" s="82">
        <f t="shared" si="82"/>
        <v>35.58</v>
      </c>
      <c r="K195" s="83">
        <f t="shared" si="83"/>
        <v>44.55</v>
      </c>
      <c r="L195" s="307">
        <f t="shared" si="84"/>
        <v>80.13</v>
      </c>
      <c r="M195" s="80"/>
      <c r="N195" s="308">
        <f t="shared" si="88"/>
        <v>19.904291999999998</v>
      </c>
      <c r="O195" s="80"/>
      <c r="P195" s="309">
        <f t="shared" si="89"/>
        <v>44.418071999999995</v>
      </c>
      <c r="Q195" s="307">
        <f t="shared" si="90"/>
        <v>100.03429199999999</v>
      </c>
    </row>
    <row r="196" spans="1:17" x14ac:dyDescent="0.2">
      <c r="A196" s="104" t="s">
        <v>728</v>
      </c>
      <c r="B196" s="105" t="s">
        <v>729</v>
      </c>
      <c r="C196" s="122" t="s">
        <v>37</v>
      </c>
      <c r="D196" s="311" t="s">
        <v>547</v>
      </c>
      <c r="E196" s="81"/>
      <c r="F196" s="82">
        <v>7.18</v>
      </c>
      <c r="G196" s="306">
        <v>21.12</v>
      </c>
      <c r="H196" s="307">
        <f t="shared" si="81"/>
        <v>28.3</v>
      </c>
      <c r="I196" s="80"/>
      <c r="J196" s="82">
        <f t="shared" si="82"/>
        <v>14.36</v>
      </c>
      <c r="K196" s="83">
        <f t="shared" si="83"/>
        <v>42.24</v>
      </c>
      <c r="L196" s="307">
        <f t="shared" si="84"/>
        <v>56.6</v>
      </c>
      <c r="M196" s="80"/>
      <c r="N196" s="308">
        <f t="shared" si="88"/>
        <v>14.05944</v>
      </c>
      <c r="O196" s="80"/>
      <c r="P196" s="309">
        <f t="shared" si="89"/>
        <v>17.927023999999999</v>
      </c>
      <c r="Q196" s="307">
        <f t="shared" si="90"/>
        <v>70.659440000000004</v>
      </c>
    </row>
    <row r="197" spans="1:17" ht="25.5" x14ac:dyDescent="0.2">
      <c r="A197" s="104" t="s">
        <v>730</v>
      </c>
      <c r="B197" s="105" t="s">
        <v>226</v>
      </c>
      <c r="C197" s="122" t="s">
        <v>37</v>
      </c>
      <c r="D197" s="311" t="s">
        <v>547</v>
      </c>
      <c r="E197" s="81"/>
      <c r="F197" s="82">
        <v>8.25</v>
      </c>
      <c r="G197" s="306">
        <v>92.77</v>
      </c>
      <c r="H197" s="307">
        <f t="shared" si="81"/>
        <v>101.02</v>
      </c>
      <c r="I197" s="80"/>
      <c r="J197" s="82">
        <f t="shared" si="82"/>
        <v>16.5</v>
      </c>
      <c r="K197" s="83">
        <f t="shared" si="83"/>
        <v>185.54</v>
      </c>
      <c r="L197" s="307">
        <f t="shared" si="84"/>
        <v>202.04</v>
      </c>
      <c r="M197" s="80"/>
      <c r="N197" s="308">
        <f t="shared" si="88"/>
        <v>50.186736000000003</v>
      </c>
      <c r="O197" s="80"/>
      <c r="P197" s="309">
        <f t="shared" si="89"/>
        <v>20.598599999999998</v>
      </c>
      <c r="Q197" s="307">
        <f t="shared" si="90"/>
        <v>252.22673599999999</v>
      </c>
    </row>
    <row r="198" spans="1:17" x14ac:dyDescent="0.2">
      <c r="A198" s="104" t="s">
        <v>731</v>
      </c>
      <c r="B198" s="105" t="s">
        <v>732</v>
      </c>
      <c r="C198" s="122" t="s">
        <v>37</v>
      </c>
      <c r="D198" s="311" t="s">
        <v>457</v>
      </c>
      <c r="E198" s="81"/>
      <c r="F198" s="82">
        <v>2.97</v>
      </c>
      <c r="G198" s="306">
        <v>24.82</v>
      </c>
      <c r="H198" s="307">
        <f t="shared" si="81"/>
        <v>27.79</v>
      </c>
      <c r="I198" s="80"/>
      <c r="J198" s="82">
        <f t="shared" si="82"/>
        <v>2.97</v>
      </c>
      <c r="K198" s="83">
        <f t="shared" si="83"/>
        <v>24.82</v>
      </c>
      <c r="L198" s="307">
        <f t="shared" si="84"/>
        <v>27.79</v>
      </c>
      <c r="M198" s="80"/>
      <c r="N198" s="308">
        <f t="shared" si="88"/>
        <v>6.9030360000000002</v>
      </c>
      <c r="O198" s="80"/>
      <c r="P198" s="309">
        <f t="shared" si="89"/>
        <v>3.707748</v>
      </c>
      <c r="Q198" s="307">
        <f t="shared" si="90"/>
        <v>34.693035999999999</v>
      </c>
    </row>
    <row r="199" spans="1:17" x14ac:dyDescent="0.2">
      <c r="A199" s="104" t="s">
        <v>733</v>
      </c>
      <c r="B199" s="105" t="s">
        <v>734</v>
      </c>
      <c r="C199" s="122" t="s">
        <v>75</v>
      </c>
      <c r="D199" s="311" t="s">
        <v>501</v>
      </c>
      <c r="E199" s="81"/>
      <c r="F199" s="82">
        <v>4.95</v>
      </c>
      <c r="G199" s="306">
        <v>13.26</v>
      </c>
      <c r="H199" s="307">
        <f t="shared" si="81"/>
        <v>18.21</v>
      </c>
      <c r="I199" s="80"/>
      <c r="J199" s="82">
        <f t="shared" si="82"/>
        <v>14.850000000000001</v>
      </c>
      <c r="K199" s="83">
        <f t="shared" si="83"/>
        <v>39.78</v>
      </c>
      <c r="L199" s="307">
        <f t="shared" si="84"/>
        <v>54.63</v>
      </c>
      <c r="M199" s="80"/>
      <c r="N199" s="308">
        <f t="shared" si="88"/>
        <v>13.570092000000001</v>
      </c>
      <c r="O199" s="80"/>
      <c r="P199" s="309">
        <f t="shared" si="89"/>
        <v>18.538740000000001</v>
      </c>
      <c r="Q199" s="307">
        <f t="shared" si="90"/>
        <v>68.200091999999998</v>
      </c>
    </row>
    <row r="200" spans="1:17" x14ac:dyDescent="0.2">
      <c r="A200" s="104" t="s">
        <v>735</v>
      </c>
      <c r="B200" s="105" t="s">
        <v>736</v>
      </c>
      <c r="C200" s="122" t="s">
        <v>37</v>
      </c>
      <c r="D200" s="311" t="s">
        <v>457</v>
      </c>
      <c r="E200" s="81"/>
      <c r="F200" s="82">
        <v>4.47</v>
      </c>
      <c r="G200" s="306">
        <v>5.95</v>
      </c>
      <c r="H200" s="307">
        <f t="shared" si="81"/>
        <v>10.42</v>
      </c>
      <c r="I200" s="80"/>
      <c r="J200" s="82">
        <f t="shared" si="82"/>
        <v>4.47</v>
      </c>
      <c r="K200" s="83">
        <f t="shared" si="83"/>
        <v>5.95</v>
      </c>
      <c r="L200" s="307">
        <f t="shared" si="84"/>
        <v>10.42</v>
      </c>
      <c r="M200" s="80"/>
      <c r="N200" s="308">
        <f t="shared" si="88"/>
        <v>2.5883280000000002</v>
      </c>
      <c r="O200" s="80"/>
      <c r="P200" s="309">
        <f t="shared" si="89"/>
        <v>5.5803479999999999</v>
      </c>
      <c r="Q200" s="307">
        <f t="shared" si="90"/>
        <v>13.008327999999999</v>
      </c>
    </row>
    <row r="201" spans="1:17" x14ac:dyDescent="0.2">
      <c r="A201" s="104" t="s">
        <v>737</v>
      </c>
      <c r="B201" s="105" t="s">
        <v>738</v>
      </c>
      <c r="C201" s="122" t="s">
        <v>37</v>
      </c>
      <c r="D201" s="311" t="s">
        <v>467</v>
      </c>
      <c r="E201" s="81"/>
      <c r="F201" s="82">
        <v>5.07</v>
      </c>
      <c r="G201" s="306">
        <v>18.850000000000001</v>
      </c>
      <c r="H201" s="307">
        <f t="shared" si="81"/>
        <v>23.92</v>
      </c>
      <c r="I201" s="80"/>
      <c r="J201" s="82">
        <f t="shared" si="82"/>
        <v>25.35</v>
      </c>
      <c r="K201" s="83">
        <f t="shared" si="83"/>
        <v>94.25</v>
      </c>
      <c r="L201" s="307">
        <f t="shared" si="84"/>
        <v>119.6</v>
      </c>
      <c r="M201" s="80"/>
      <c r="N201" s="308">
        <f t="shared" si="88"/>
        <v>29.708639999999999</v>
      </c>
      <c r="O201" s="80"/>
      <c r="P201" s="309">
        <f t="shared" si="89"/>
        <v>31.646940000000001</v>
      </c>
      <c r="Q201" s="307">
        <f t="shared" si="90"/>
        <v>149.30864</v>
      </c>
    </row>
    <row r="202" spans="1:17" x14ac:dyDescent="0.2">
      <c r="A202" s="104" t="s">
        <v>739</v>
      </c>
      <c r="B202" s="105" t="s">
        <v>740</v>
      </c>
      <c r="C202" s="122" t="s">
        <v>37</v>
      </c>
      <c r="D202" s="311" t="s">
        <v>457</v>
      </c>
      <c r="E202" s="81"/>
      <c r="F202" s="82">
        <v>8.61</v>
      </c>
      <c r="G202" s="306">
        <v>32.71</v>
      </c>
      <c r="H202" s="307">
        <f t="shared" si="81"/>
        <v>41.32</v>
      </c>
      <c r="I202" s="80"/>
      <c r="J202" s="82">
        <f t="shared" si="82"/>
        <v>8.61</v>
      </c>
      <c r="K202" s="83">
        <f t="shared" si="83"/>
        <v>32.71</v>
      </c>
      <c r="L202" s="307">
        <f t="shared" si="84"/>
        <v>41.32</v>
      </c>
      <c r="M202" s="80"/>
      <c r="N202" s="308">
        <f t="shared" si="88"/>
        <v>10.263888</v>
      </c>
      <c r="O202" s="80"/>
      <c r="P202" s="309">
        <f t="shared" si="89"/>
        <v>10.748723999999999</v>
      </c>
      <c r="Q202" s="307">
        <f t="shared" si="90"/>
        <v>51.583888000000002</v>
      </c>
    </row>
    <row r="203" spans="1:17" x14ac:dyDescent="0.2">
      <c r="A203" s="104" t="s">
        <v>741</v>
      </c>
      <c r="B203" s="105" t="s">
        <v>742</v>
      </c>
      <c r="C203" s="122" t="s">
        <v>37</v>
      </c>
      <c r="D203" s="311" t="s">
        <v>547</v>
      </c>
      <c r="E203" s="81"/>
      <c r="F203" s="82">
        <v>8.61</v>
      </c>
      <c r="G203" s="306">
        <v>18.04</v>
      </c>
      <c r="H203" s="307">
        <f t="shared" si="81"/>
        <v>26.65</v>
      </c>
      <c r="I203" s="80"/>
      <c r="J203" s="82">
        <f t="shared" si="82"/>
        <v>17.22</v>
      </c>
      <c r="K203" s="83">
        <f t="shared" si="83"/>
        <v>36.08</v>
      </c>
      <c r="L203" s="307">
        <f t="shared" si="84"/>
        <v>53.3</v>
      </c>
      <c r="M203" s="80"/>
      <c r="N203" s="308">
        <f t="shared" si="88"/>
        <v>13.23972</v>
      </c>
      <c r="O203" s="80"/>
      <c r="P203" s="309">
        <f t="shared" si="89"/>
        <v>21.497447999999999</v>
      </c>
      <c r="Q203" s="307">
        <f t="shared" si="90"/>
        <v>66.539719999999988</v>
      </c>
    </row>
    <row r="204" spans="1:17" x14ac:dyDescent="0.2">
      <c r="A204" s="104" t="s">
        <v>743</v>
      </c>
      <c r="B204" s="105" t="s">
        <v>744</v>
      </c>
      <c r="C204" s="122" t="s">
        <v>37</v>
      </c>
      <c r="D204" s="311" t="s">
        <v>457</v>
      </c>
      <c r="E204" s="81"/>
      <c r="F204" s="82">
        <v>11.48</v>
      </c>
      <c r="G204" s="306">
        <v>268.2</v>
      </c>
      <c r="H204" s="307">
        <f t="shared" si="81"/>
        <v>279.68</v>
      </c>
      <c r="I204" s="80"/>
      <c r="J204" s="82">
        <f t="shared" si="82"/>
        <v>11.48</v>
      </c>
      <c r="K204" s="83">
        <f t="shared" si="83"/>
        <v>268.2</v>
      </c>
      <c r="L204" s="307">
        <f t="shared" si="84"/>
        <v>279.68</v>
      </c>
      <c r="M204" s="80"/>
      <c r="N204" s="308">
        <f t="shared" si="88"/>
        <v>69.472512000000009</v>
      </c>
      <c r="O204" s="80"/>
      <c r="P204" s="309">
        <f t="shared" si="89"/>
        <v>14.331632000000001</v>
      </c>
      <c r="Q204" s="307">
        <f t="shared" si="90"/>
        <v>349.152512</v>
      </c>
    </row>
    <row r="205" spans="1:17" x14ac:dyDescent="0.2">
      <c r="A205" s="104" t="s">
        <v>745</v>
      </c>
      <c r="B205" s="105" t="s">
        <v>746</v>
      </c>
      <c r="C205" s="122" t="s">
        <v>37</v>
      </c>
      <c r="D205" s="311" t="s">
        <v>457</v>
      </c>
      <c r="E205" s="81"/>
      <c r="F205" s="82">
        <v>9.56</v>
      </c>
      <c r="G205" s="306">
        <v>157.72999999999999</v>
      </c>
      <c r="H205" s="307">
        <f t="shared" si="81"/>
        <v>167.29</v>
      </c>
      <c r="I205" s="80"/>
      <c r="J205" s="82">
        <f t="shared" si="82"/>
        <v>9.56</v>
      </c>
      <c r="K205" s="83">
        <f t="shared" si="83"/>
        <v>157.72999999999999</v>
      </c>
      <c r="L205" s="307">
        <f t="shared" si="84"/>
        <v>167.29</v>
      </c>
      <c r="M205" s="80"/>
      <c r="N205" s="308">
        <f t="shared" si="88"/>
        <v>41.554836000000002</v>
      </c>
      <c r="O205" s="80"/>
      <c r="P205" s="309">
        <f t="shared" si="89"/>
        <v>11.934704</v>
      </c>
      <c r="Q205" s="307">
        <f t="shared" si="90"/>
        <v>208.84483599999999</v>
      </c>
    </row>
    <row r="206" spans="1:17" x14ac:dyDescent="0.2">
      <c r="A206" s="104" t="s">
        <v>747</v>
      </c>
      <c r="B206" s="105" t="s">
        <v>748</v>
      </c>
      <c r="C206" s="122" t="s">
        <v>25</v>
      </c>
      <c r="D206" s="311" t="s">
        <v>457</v>
      </c>
      <c r="E206" s="81"/>
      <c r="F206" s="82">
        <v>0</v>
      </c>
      <c r="G206" s="306">
        <v>313.95</v>
      </c>
      <c r="H206" s="307">
        <f t="shared" si="81"/>
        <v>313.95</v>
      </c>
      <c r="I206" s="80"/>
      <c r="J206" s="82">
        <f t="shared" si="82"/>
        <v>0</v>
      </c>
      <c r="K206" s="83">
        <f t="shared" si="83"/>
        <v>313.95</v>
      </c>
      <c r="L206" s="307">
        <f t="shared" si="84"/>
        <v>313.95</v>
      </c>
      <c r="M206" s="80"/>
      <c r="N206" s="308">
        <f t="shared" si="88"/>
        <v>77.98518</v>
      </c>
      <c r="O206" s="80"/>
      <c r="P206" s="309">
        <f t="shared" si="89"/>
        <v>0</v>
      </c>
      <c r="Q206" s="307">
        <f t="shared" si="90"/>
        <v>391.93517999999995</v>
      </c>
    </row>
    <row r="207" spans="1:17" s="113" customFormat="1" x14ac:dyDescent="0.2">
      <c r="A207" s="123" t="s">
        <v>749</v>
      </c>
      <c r="B207" s="124" t="s">
        <v>230</v>
      </c>
      <c r="C207" s="124"/>
      <c r="D207" s="313"/>
      <c r="E207" s="134"/>
      <c r="F207" s="149">
        <f>SUM(Q208:Q222)</f>
        <v>34386.050195440002</v>
      </c>
      <c r="G207" s="124"/>
      <c r="H207" s="106"/>
      <c r="I207" s="107"/>
      <c r="J207" s="108"/>
      <c r="K207" s="109"/>
      <c r="L207" s="106"/>
      <c r="M207" s="110"/>
      <c r="N207" s="111"/>
      <c r="O207" s="107"/>
      <c r="P207" s="112"/>
      <c r="Q207" s="106"/>
    </row>
    <row r="208" spans="1:17" ht="25.5" x14ac:dyDescent="0.2">
      <c r="A208" s="104" t="s">
        <v>750</v>
      </c>
      <c r="B208" s="105" t="s">
        <v>233</v>
      </c>
      <c r="C208" s="122" t="s">
        <v>75</v>
      </c>
      <c r="D208" s="311" t="s">
        <v>647</v>
      </c>
      <c r="E208" s="81"/>
      <c r="F208" s="82">
        <v>2.57</v>
      </c>
      <c r="G208" s="306">
        <v>17.45</v>
      </c>
      <c r="H208" s="307">
        <f t="shared" si="81"/>
        <v>20.02</v>
      </c>
      <c r="I208" s="80"/>
      <c r="J208" s="82">
        <f t="shared" si="82"/>
        <v>64.25</v>
      </c>
      <c r="K208" s="83">
        <f t="shared" si="83"/>
        <v>436.25</v>
      </c>
      <c r="L208" s="307">
        <f t="shared" si="84"/>
        <v>500.5</v>
      </c>
      <c r="M208" s="80"/>
      <c r="N208" s="308">
        <f t="shared" ref="N208:N222" si="91">Q$3*L208</f>
        <v>124.3242</v>
      </c>
      <c r="O208" s="80"/>
      <c r="P208" s="309">
        <f t="shared" ref="P208:P222" si="92">J208*(1+Q$3)</f>
        <v>80.209699999999998</v>
      </c>
      <c r="Q208" s="307">
        <f t="shared" ref="Q208:Q222" si="93">L208*(1+Q$3)</f>
        <v>624.82420000000002</v>
      </c>
    </row>
    <row r="209" spans="1:17" ht="38.25" x14ac:dyDescent="0.2">
      <c r="A209" s="104" t="s">
        <v>751</v>
      </c>
      <c r="B209" s="105" t="s">
        <v>234</v>
      </c>
      <c r="C209" s="122" t="s">
        <v>22</v>
      </c>
      <c r="D209" s="311" t="s">
        <v>752</v>
      </c>
      <c r="E209" s="81"/>
      <c r="F209" s="82">
        <v>48.06</v>
      </c>
      <c r="G209" s="306">
        <v>45.06</v>
      </c>
      <c r="H209" s="307">
        <f t="shared" si="81"/>
        <v>93.12</v>
      </c>
      <c r="I209" s="80"/>
      <c r="J209" s="82">
        <f t="shared" si="82"/>
        <v>1461.0239999999999</v>
      </c>
      <c r="K209" s="83">
        <f t="shared" si="83"/>
        <v>1369.8240000000001</v>
      </c>
      <c r="L209" s="307">
        <f t="shared" si="84"/>
        <v>2830.848</v>
      </c>
      <c r="M209" s="80"/>
      <c r="N209" s="308">
        <f t="shared" si="91"/>
        <v>703.18264320000003</v>
      </c>
      <c r="O209" s="80"/>
      <c r="P209" s="309">
        <f t="shared" si="92"/>
        <v>1823.9423615999997</v>
      </c>
      <c r="Q209" s="307">
        <f t="shared" si="93"/>
        <v>3534.0306431999998</v>
      </c>
    </row>
    <row r="210" spans="1:17" ht="25.5" x14ac:dyDescent="0.2">
      <c r="A210" s="104" t="s">
        <v>753</v>
      </c>
      <c r="B210" s="105" t="s">
        <v>231</v>
      </c>
      <c r="C210" s="122" t="s">
        <v>22</v>
      </c>
      <c r="D210" s="311" t="s">
        <v>754</v>
      </c>
      <c r="E210" s="81"/>
      <c r="F210" s="82">
        <v>23.22</v>
      </c>
      <c r="G210" s="306">
        <v>34.79</v>
      </c>
      <c r="H210" s="307">
        <f t="shared" si="81"/>
        <v>58.01</v>
      </c>
      <c r="I210" s="80"/>
      <c r="J210" s="82">
        <f t="shared" si="82"/>
        <v>397.06200000000001</v>
      </c>
      <c r="K210" s="83">
        <f t="shared" si="83"/>
        <v>594.90899999999999</v>
      </c>
      <c r="L210" s="307">
        <f t="shared" si="84"/>
        <v>991.971</v>
      </c>
      <c r="M210" s="80"/>
      <c r="N210" s="308">
        <f t="shared" si="91"/>
        <v>246.40559640000001</v>
      </c>
      <c r="O210" s="80"/>
      <c r="P210" s="309">
        <f t="shared" si="92"/>
        <v>495.69220080000002</v>
      </c>
      <c r="Q210" s="307">
        <f t="shared" si="93"/>
        <v>1238.3765963999999</v>
      </c>
    </row>
    <row r="211" spans="1:17" ht="25.5" x14ac:dyDescent="0.2">
      <c r="A211" s="104" t="s">
        <v>755</v>
      </c>
      <c r="B211" s="105" t="s">
        <v>235</v>
      </c>
      <c r="C211" s="122" t="s">
        <v>37</v>
      </c>
      <c r="D211" s="311" t="s">
        <v>547</v>
      </c>
      <c r="E211" s="81"/>
      <c r="F211" s="82">
        <v>0</v>
      </c>
      <c r="G211" s="306">
        <v>212.65</v>
      </c>
      <c r="H211" s="307">
        <f t="shared" ref="H211:H222" si="94">G211+F211</f>
        <v>212.65</v>
      </c>
      <c r="I211" s="80"/>
      <c r="J211" s="82">
        <f t="shared" ref="J211:J222" si="95">F211*D211</f>
        <v>0</v>
      </c>
      <c r="K211" s="83">
        <f t="shared" ref="K211:K222" si="96">G211*D211</f>
        <v>425.3</v>
      </c>
      <c r="L211" s="307">
        <f t="shared" ref="L211:L222" si="97">K211+J211</f>
        <v>425.3</v>
      </c>
      <c r="M211" s="80"/>
      <c r="N211" s="308">
        <f t="shared" si="91"/>
        <v>105.64452</v>
      </c>
      <c r="O211" s="80"/>
      <c r="P211" s="309">
        <f t="shared" si="92"/>
        <v>0</v>
      </c>
      <c r="Q211" s="307">
        <f t="shared" si="93"/>
        <v>530.94452000000001</v>
      </c>
    </row>
    <row r="212" spans="1:17" x14ac:dyDescent="0.2">
      <c r="A212" s="104" t="s">
        <v>756</v>
      </c>
      <c r="B212" s="105" t="s">
        <v>757</v>
      </c>
      <c r="C212" s="122" t="s">
        <v>37</v>
      </c>
      <c r="D212" s="311" t="s">
        <v>467</v>
      </c>
      <c r="E212" s="81"/>
      <c r="F212" s="82">
        <v>0</v>
      </c>
      <c r="G212" s="306">
        <v>6.59</v>
      </c>
      <c r="H212" s="307">
        <f t="shared" si="94"/>
        <v>6.59</v>
      </c>
      <c r="I212" s="80"/>
      <c r="J212" s="82">
        <f t="shared" si="95"/>
        <v>0</v>
      </c>
      <c r="K212" s="83">
        <f t="shared" si="96"/>
        <v>32.950000000000003</v>
      </c>
      <c r="L212" s="307">
        <f t="shared" si="97"/>
        <v>32.950000000000003</v>
      </c>
      <c r="M212" s="80"/>
      <c r="N212" s="308">
        <f t="shared" si="91"/>
        <v>8.1847800000000017</v>
      </c>
      <c r="O212" s="80"/>
      <c r="P212" s="309">
        <f t="shared" si="92"/>
        <v>0</v>
      </c>
      <c r="Q212" s="307">
        <f t="shared" si="93"/>
        <v>41.134779999999999</v>
      </c>
    </row>
    <row r="213" spans="1:17" x14ac:dyDescent="0.2">
      <c r="A213" s="104" t="s">
        <v>758</v>
      </c>
      <c r="B213" s="105" t="s">
        <v>237</v>
      </c>
      <c r="C213" s="122" t="s">
        <v>22</v>
      </c>
      <c r="D213" s="311" t="s">
        <v>759</v>
      </c>
      <c r="E213" s="81"/>
      <c r="F213" s="82">
        <v>12.88</v>
      </c>
      <c r="G213" s="306">
        <v>16.25</v>
      </c>
      <c r="H213" s="307">
        <f t="shared" si="94"/>
        <v>29.130000000000003</v>
      </c>
      <c r="I213" s="80"/>
      <c r="J213" s="82">
        <f t="shared" si="95"/>
        <v>910.87360000000001</v>
      </c>
      <c r="K213" s="83">
        <f t="shared" si="96"/>
        <v>1149.2</v>
      </c>
      <c r="L213" s="307">
        <f t="shared" si="97"/>
        <v>2060.0736000000002</v>
      </c>
      <c r="M213" s="80"/>
      <c r="N213" s="308">
        <f t="shared" si="91"/>
        <v>511.72228224000008</v>
      </c>
      <c r="O213" s="80"/>
      <c r="P213" s="309">
        <f t="shared" si="92"/>
        <v>1137.13460224</v>
      </c>
      <c r="Q213" s="307">
        <f t="shared" si="93"/>
        <v>2571.7958822400001</v>
      </c>
    </row>
    <row r="214" spans="1:17" x14ac:dyDescent="0.2">
      <c r="A214" s="104" t="s">
        <v>760</v>
      </c>
      <c r="B214" s="105" t="s">
        <v>91</v>
      </c>
      <c r="C214" s="122" t="s">
        <v>22</v>
      </c>
      <c r="D214" s="311" t="s">
        <v>759</v>
      </c>
      <c r="E214" s="81"/>
      <c r="F214" s="82">
        <v>2.44</v>
      </c>
      <c r="G214" s="306">
        <v>2.34</v>
      </c>
      <c r="H214" s="307">
        <f t="shared" si="94"/>
        <v>4.7799999999999994</v>
      </c>
      <c r="I214" s="80"/>
      <c r="J214" s="82">
        <f t="shared" si="95"/>
        <v>172.55679999999998</v>
      </c>
      <c r="K214" s="83">
        <f t="shared" si="96"/>
        <v>165.48479999999998</v>
      </c>
      <c r="L214" s="307">
        <f t="shared" si="97"/>
        <v>338.04159999999996</v>
      </c>
      <c r="M214" s="80"/>
      <c r="N214" s="308">
        <f t="shared" si="91"/>
        <v>83.969533439999992</v>
      </c>
      <c r="O214" s="80"/>
      <c r="P214" s="309">
        <f t="shared" si="92"/>
        <v>215.41990911999997</v>
      </c>
      <c r="Q214" s="307">
        <f t="shared" si="93"/>
        <v>422.01113343999992</v>
      </c>
    </row>
    <row r="215" spans="1:17" ht="25.5" x14ac:dyDescent="0.2">
      <c r="A215" s="104" t="s">
        <v>761</v>
      </c>
      <c r="B215" s="105" t="s">
        <v>238</v>
      </c>
      <c r="C215" s="122" t="s">
        <v>37</v>
      </c>
      <c r="D215" s="311" t="s">
        <v>762</v>
      </c>
      <c r="E215" s="81"/>
      <c r="F215" s="82">
        <v>17.57</v>
      </c>
      <c r="G215" s="306">
        <v>177.2</v>
      </c>
      <c r="H215" s="307">
        <f t="shared" si="94"/>
        <v>194.76999999999998</v>
      </c>
      <c r="I215" s="80"/>
      <c r="J215" s="82">
        <f t="shared" si="95"/>
        <v>386.54</v>
      </c>
      <c r="K215" s="83">
        <f t="shared" si="96"/>
        <v>3898.3999999999996</v>
      </c>
      <c r="L215" s="307">
        <f t="shared" si="97"/>
        <v>4284.9399999999996</v>
      </c>
      <c r="M215" s="80"/>
      <c r="N215" s="308">
        <f t="shared" si="91"/>
        <v>1064.3790959999999</v>
      </c>
      <c r="O215" s="80"/>
      <c r="P215" s="309">
        <f t="shared" si="92"/>
        <v>482.55653599999999</v>
      </c>
      <c r="Q215" s="307">
        <f t="shared" si="93"/>
        <v>5349.3190959999993</v>
      </c>
    </row>
    <row r="216" spans="1:17" x14ac:dyDescent="0.2">
      <c r="A216" s="104" t="s">
        <v>763</v>
      </c>
      <c r="B216" s="105" t="s">
        <v>239</v>
      </c>
      <c r="C216" s="122" t="s">
        <v>37</v>
      </c>
      <c r="D216" s="311" t="s">
        <v>482</v>
      </c>
      <c r="E216" s="81"/>
      <c r="F216" s="82">
        <v>23.42</v>
      </c>
      <c r="G216" s="306">
        <v>374.97</v>
      </c>
      <c r="H216" s="307">
        <f t="shared" si="94"/>
        <v>398.39000000000004</v>
      </c>
      <c r="I216" s="80"/>
      <c r="J216" s="82">
        <f t="shared" si="95"/>
        <v>163.94</v>
      </c>
      <c r="K216" s="83">
        <f t="shared" si="96"/>
        <v>2624.79</v>
      </c>
      <c r="L216" s="307">
        <f t="shared" si="97"/>
        <v>2788.73</v>
      </c>
      <c r="M216" s="80"/>
      <c r="N216" s="308">
        <f t="shared" si="91"/>
        <v>692.72053200000005</v>
      </c>
      <c r="O216" s="80"/>
      <c r="P216" s="309">
        <f t="shared" si="92"/>
        <v>204.66269599999998</v>
      </c>
      <c r="Q216" s="307">
        <f t="shared" si="93"/>
        <v>3481.4505319999998</v>
      </c>
    </row>
    <row r="217" spans="1:17" x14ac:dyDescent="0.2">
      <c r="A217" s="104" t="s">
        <v>764</v>
      </c>
      <c r="B217" s="105" t="s">
        <v>240</v>
      </c>
      <c r="C217" s="122" t="s">
        <v>75</v>
      </c>
      <c r="D217" s="311" t="s">
        <v>503</v>
      </c>
      <c r="E217" s="81"/>
      <c r="F217" s="82">
        <v>3.52</v>
      </c>
      <c r="G217" s="306">
        <v>127.55</v>
      </c>
      <c r="H217" s="307">
        <f t="shared" si="94"/>
        <v>131.07</v>
      </c>
      <c r="I217" s="80"/>
      <c r="J217" s="82">
        <f t="shared" si="95"/>
        <v>105.6</v>
      </c>
      <c r="K217" s="83">
        <f t="shared" si="96"/>
        <v>3826.5</v>
      </c>
      <c r="L217" s="307">
        <f t="shared" si="97"/>
        <v>3932.1</v>
      </c>
      <c r="M217" s="80"/>
      <c r="N217" s="308">
        <f t="shared" si="91"/>
        <v>976.73364000000004</v>
      </c>
      <c r="O217" s="80"/>
      <c r="P217" s="309">
        <f t="shared" si="92"/>
        <v>131.83104</v>
      </c>
      <c r="Q217" s="307">
        <f t="shared" si="93"/>
        <v>4908.8336399999998</v>
      </c>
    </row>
    <row r="218" spans="1:17" x14ac:dyDescent="0.2">
      <c r="A218" s="104" t="s">
        <v>765</v>
      </c>
      <c r="B218" s="105" t="s">
        <v>242</v>
      </c>
      <c r="C218" s="122" t="s">
        <v>6</v>
      </c>
      <c r="D218" s="311" t="s">
        <v>766</v>
      </c>
      <c r="E218" s="81"/>
      <c r="F218" s="82">
        <v>53.64</v>
      </c>
      <c r="G218" s="306">
        <v>23.23</v>
      </c>
      <c r="H218" s="307">
        <f t="shared" si="94"/>
        <v>76.87</v>
      </c>
      <c r="I218" s="80"/>
      <c r="J218" s="82">
        <f t="shared" si="95"/>
        <v>210.2688</v>
      </c>
      <c r="K218" s="83">
        <f t="shared" si="96"/>
        <v>91.061599999999999</v>
      </c>
      <c r="L218" s="307">
        <f t="shared" si="97"/>
        <v>301.3304</v>
      </c>
      <c r="M218" s="80"/>
      <c r="N218" s="308">
        <f t="shared" si="91"/>
        <v>74.85047136</v>
      </c>
      <c r="O218" s="80"/>
      <c r="P218" s="309">
        <f t="shared" si="92"/>
        <v>262.49956992</v>
      </c>
      <c r="Q218" s="307">
        <f t="shared" si="93"/>
        <v>376.18087135999997</v>
      </c>
    </row>
    <row r="219" spans="1:17" x14ac:dyDescent="0.2">
      <c r="A219" s="104" t="s">
        <v>767</v>
      </c>
      <c r="B219" s="105" t="s">
        <v>244</v>
      </c>
      <c r="C219" s="122" t="s">
        <v>6</v>
      </c>
      <c r="D219" s="311" t="s">
        <v>766</v>
      </c>
      <c r="E219" s="81"/>
      <c r="F219" s="82">
        <v>18.32</v>
      </c>
      <c r="G219" s="306">
        <v>10.28</v>
      </c>
      <c r="H219" s="307">
        <f t="shared" si="94"/>
        <v>28.6</v>
      </c>
      <c r="I219" s="80"/>
      <c r="J219" s="82">
        <f t="shared" si="95"/>
        <v>71.814400000000006</v>
      </c>
      <c r="K219" s="83">
        <f t="shared" si="96"/>
        <v>40.297599999999996</v>
      </c>
      <c r="L219" s="307">
        <f t="shared" si="97"/>
        <v>112.11199999999999</v>
      </c>
      <c r="M219" s="80"/>
      <c r="N219" s="308">
        <f t="shared" si="91"/>
        <v>27.848620799999999</v>
      </c>
      <c r="O219" s="80"/>
      <c r="P219" s="309">
        <f t="shared" si="92"/>
        <v>89.653096959999999</v>
      </c>
      <c r="Q219" s="307">
        <f t="shared" si="93"/>
        <v>139.96062079999999</v>
      </c>
    </row>
    <row r="220" spans="1:17" x14ac:dyDescent="0.2">
      <c r="A220" s="104" t="s">
        <v>768</v>
      </c>
      <c r="B220" s="105" t="s">
        <v>245</v>
      </c>
      <c r="C220" s="122" t="s">
        <v>37</v>
      </c>
      <c r="D220" s="311" t="s">
        <v>647</v>
      </c>
      <c r="E220" s="81"/>
      <c r="F220" s="82">
        <v>8.9600000000000009</v>
      </c>
      <c r="G220" s="306">
        <v>67.3</v>
      </c>
      <c r="H220" s="307">
        <f t="shared" si="94"/>
        <v>76.259999999999991</v>
      </c>
      <c r="I220" s="80"/>
      <c r="J220" s="82">
        <f t="shared" si="95"/>
        <v>224.00000000000003</v>
      </c>
      <c r="K220" s="83">
        <f t="shared" si="96"/>
        <v>1682.5</v>
      </c>
      <c r="L220" s="307">
        <f t="shared" si="97"/>
        <v>1906.5</v>
      </c>
      <c r="M220" s="80"/>
      <c r="N220" s="308">
        <f t="shared" si="91"/>
        <v>473.57460000000003</v>
      </c>
      <c r="O220" s="80"/>
      <c r="P220" s="309">
        <f t="shared" si="92"/>
        <v>279.64160000000004</v>
      </c>
      <c r="Q220" s="307">
        <f t="shared" si="93"/>
        <v>2380.0745999999999</v>
      </c>
    </row>
    <row r="221" spans="1:17" ht="25.5" x14ac:dyDescent="0.2">
      <c r="A221" s="104" t="s">
        <v>769</v>
      </c>
      <c r="B221" s="105" t="s">
        <v>770</v>
      </c>
      <c r="C221" s="122" t="s">
        <v>37</v>
      </c>
      <c r="D221" s="311" t="s">
        <v>547</v>
      </c>
      <c r="E221" s="81"/>
      <c r="F221" s="82">
        <v>618.47</v>
      </c>
      <c r="G221" s="306">
        <v>2382.88</v>
      </c>
      <c r="H221" s="307">
        <f t="shared" si="94"/>
        <v>3001.3500000000004</v>
      </c>
      <c r="I221" s="80"/>
      <c r="J221" s="82">
        <f t="shared" si="95"/>
        <v>1236.94</v>
      </c>
      <c r="K221" s="83">
        <f t="shared" si="96"/>
        <v>4765.76</v>
      </c>
      <c r="L221" s="307">
        <f t="shared" si="97"/>
        <v>6002.7000000000007</v>
      </c>
      <c r="M221" s="80"/>
      <c r="N221" s="308">
        <f t="shared" si="91"/>
        <v>1491.0706800000003</v>
      </c>
      <c r="O221" s="80"/>
      <c r="P221" s="309">
        <f t="shared" si="92"/>
        <v>1544.1958959999999</v>
      </c>
      <c r="Q221" s="307">
        <f t="shared" si="93"/>
        <v>7493.7706800000005</v>
      </c>
    </row>
    <row r="222" spans="1:17" x14ac:dyDescent="0.2">
      <c r="A222" s="104" t="s">
        <v>771</v>
      </c>
      <c r="B222" s="105" t="s">
        <v>772</v>
      </c>
      <c r="C222" s="122" t="s">
        <v>25</v>
      </c>
      <c r="D222" s="311" t="s">
        <v>482</v>
      </c>
      <c r="E222" s="81"/>
      <c r="F222" s="82">
        <v>0</v>
      </c>
      <c r="G222" s="306">
        <v>148</v>
      </c>
      <c r="H222" s="307">
        <f t="shared" si="94"/>
        <v>148</v>
      </c>
      <c r="I222" s="80"/>
      <c r="J222" s="82">
        <f t="shared" si="95"/>
        <v>0</v>
      </c>
      <c r="K222" s="83">
        <f t="shared" si="96"/>
        <v>1036</v>
      </c>
      <c r="L222" s="307">
        <f t="shared" si="97"/>
        <v>1036</v>
      </c>
      <c r="M222" s="80"/>
      <c r="N222" s="308">
        <f t="shared" si="91"/>
        <v>257.3424</v>
      </c>
      <c r="O222" s="80"/>
      <c r="P222" s="309">
        <f t="shared" si="92"/>
        <v>0</v>
      </c>
      <c r="Q222" s="307">
        <f t="shared" si="93"/>
        <v>1293.3424</v>
      </c>
    </row>
    <row r="223" spans="1:17" s="113" customFormat="1" x14ac:dyDescent="0.2">
      <c r="A223" s="123" t="s">
        <v>773</v>
      </c>
      <c r="B223" s="124" t="s">
        <v>774</v>
      </c>
      <c r="C223" s="124"/>
      <c r="D223" s="313"/>
      <c r="E223" s="134"/>
      <c r="F223" s="149">
        <f>SUM(Q224:Q243)</f>
        <v>65428.198321200005</v>
      </c>
      <c r="G223" s="124"/>
      <c r="H223" s="106"/>
      <c r="I223" s="107"/>
      <c r="J223" s="108"/>
      <c r="K223" s="109"/>
      <c r="L223" s="106"/>
      <c r="M223" s="110"/>
      <c r="N223" s="111"/>
      <c r="O223" s="107"/>
      <c r="P223" s="112"/>
      <c r="Q223" s="106"/>
    </row>
    <row r="224" spans="1:17" ht="25.5" x14ac:dyDescent="0.2">
      <c r="A224" s="104" t="s">
        <v>775</v>
      </c>
      <c r="B224" s="105" t="s">
        <v>173</v>
      </c>
      <c r="C224" s="122" t="s">
        <v>25</v>
      </c>
      <c r="D224" s="311" t="s">
        <v>656</v>
      </c>
      <c r="E224" s="81"/>
      <c r="F224" s="82">
        <v>4.8600000000000003</v>
      </c>
      <c r="G224" s="306">
        <v>2.17</v>
      </c>
      <c r="H224" s="307">
        <f t="shared" ref="H224:H273" si="98">G224+F224</f>
        <v>7.03</v>
      </c>
      <c r="I224" s="80"/>
      <c r="J224" s="82">
        <f t="shared" ref="J224:J273" si="99">F224*D224</f>
        <v>77.760000000000005</v>
      </c>
      <c r="K224" s="83">
        <f t="shared" ref="K224:K273" si="100">G224*D224</f>
        <v>34.72</v>
      </c>
      <c r="L224" s="307">
        <f t="shared" ref="L224:L273" si="101">K224+J224</f>
        <v>112.48</v>
      </c>
      <c r="M224" s="80"/>
      <c r="N224" s="308">
        <f t="shared" ref="N224:N243" si="102">Q$3*L224</f>
        <v>27.940032000000002</v>
      </c>
      <c r="O224" s="80"/>
      <c r="P224" s="309">
        <f t="shared" ref="P224:P243" si="103">J224*(1+Q$3)</f>
        <v>97.075584000000006</v>
      </c>
      <c r="Q224" s="307">
        <f t="shared" ref="Q224:Q243" si="104">L224*(1+Q$3)</f>
        <v>140.42003199999999</v>
      </c>
    </row>
    <row r="225" spans="1:17" ht="25.5" x14ac:dyDescent="0.2">
      <c r="A225" s="104" t="s">
        <v>776</v>
      </c>
      <c r="B225" s="105" t="s">
        <v>777</v>
      </c>
      <c r="C225" s="122" t="s">
        <v>75</v>
      </c>
      <c r="D225" s="311" t="s">
        <v>778</v>
      </c>
      <c r="E225" s="81"/>
      <c r="F225" s="82">
        <v>4.7300000000000004</v>
      </c>
      <c r="G225" s="306">
        <v>61.56</v>
      </c>
      <c r="H225" s="307">
        <f t="shared" si="98"/>
        <v>66.290000000000006</v>
      </c>
      <c r="I225" s="80"/>
      <c r="J225" s="82">
        <f t="shared" si="99"/>
        <v>43.042999999999999</v>
      </c>
      <c r="K225" s="83">
        <f t="shared" si="100"/>
        <v>560.19600000000003</v>
      </c>
      <c r="L225" s="307">
        <f t="shared" si="101"/>
        <v>603.23900000000003</v>
      </c>
      <c r="M225" s="80"/>
      <c r="N225" s="308">
        <f t="shared" si="102"/>
        <v>149.8445676</v>
      </c>
      <c r="O225" s="80"/>
      <c r="P225" s="309">
        <f t="shared" si="103"/>
        <v>53.734881199999997</v>
      </c>
      <c r="Q225" s="307">
        <f t="shared" si="104"/>
        <v>753.08356760000004</v>
      </c>
    </row>
    <row r="226" spans="1:17" x14ac:dyDescent="0.2">
      <c r="A226" s="104" t="s">
        <v>779</v>
      </c>
      <c r="B226" s="105" t="s">
        <v>780</v>
      </c>
      <c r="C226" s="122" t="s">
        <v>37</v>
      </c>
      <c r="D226" s="311" t="s">
        <v>781</v>
      </c>
      <c r="E226" s="81"/>
      <c r="F226" s="82">
        <v>0</v>
      </c>
      <c r="G226" s="306">
        <v>2.74</v>
      </c>
      <c r="H226" s="307">
        <f t="shared" si="98"/>
        <v>2.74</v>
      </c>
      <c r="I226" s="80"/>
      <c r="J226" s="82">
        <f t="shared" si="99"/>
        <v>0</v>
      </c>
      <c r="K226" s="83">
        <f t="shared" si="100"/>
        <v>76.72</v>
      </c>
      <c r="L226" s="307">
        <f t="shared" si="101"/>
        <v>76.72</v>
      </c>
      <c r="M226" s="80"/>
      <c r="N226" s="308">
        <f t="shared" si="102"/>
        <v>19.057248000000001</v>
      </c>
      <c r="O226" s="80"/>
      <c r="P226" s="309">
        <f t="shared" si="103"/>
        <v>0</v>
      </c>
      <c r="Q226" s="307">
        <f t="shared" si="104"/>
        <v>95.777248</v>
      </c>
    </row>
    <row r="227" spans="1:17" x14ac:dyDescent="0.2">
      <c r="A227" s="104" t="s">
        <v>782</v>
      </c>
      <c r="B227" s="105" t="s">
        <v>783</v>
      </c>
      <c r="C227" s="122" t="s">
        <v>77</v>
      </c>
      <c r="D227" s="311" t="s">
        <v>550</v>
      </c>
      <c r="E227" s="81"/>
      <c r="F227" s="82">
        <v>0</v>
      </c>
      <c r="G227" s="306">
        <v>9.2100000000000009</v>
      </c>
      <c r="H227" s="307">
        <f t="shared" si="98"/>
        <v>9.2100000000000009</v>
      </c>
      <c r="I227" s="80"/>
      <c r="J227" s="82">
        <f t="shared" si="99"/>
        <v>0</v>
      </c>
      <c r="K227" s="83">
        <f t="shared" si="100"/>
        <v>73.680000000000007</v>
      </c>
      <c r="L227" s="307">
        <f t="shared" si="101"/>
        <v>73.680000000000007</v>
      </c>
      <c r="M227" s="80"/>
      <c r="N227" s="308">
        <f t="shared" si="102"/>
        <v>18.302112000000001</v>
      </c>
      <c r="O227" s="80"/>
      <c r="P227" s="309">
        <f t="shared" si="103"/>
        <v>0</v>
      </c>
      <c r="Q227" s="307">
        <f t="shared" si="104"/>
        <v>91.982112000000001</v>
      </c>
    </row>
    <row r="228" spans="1:17" x14ac:dyDescent="0.2">
      <c r="A228" s="104" t="s">
        <v>784</v>
      </c>
      <c r="B228" s="105" t="s">
        <v>175</v>
      </c>
      <c r="C228" s="122" t="s">
        <v>77</v>
      </c>
      <c r="D228" s="311" t="s">
        <v>547</v>
      </c>
      <c r="E228" s="81"/>
      <c r="F228" s="82">
        <v>0</v>
      </c>
      <c r="G228" s="306">
        <v>1.88</v>
      </c>
      <c r="H228" s="307">
        <f t="shared" si="98"/>
        <v>1.88</v>
      </c>
      <c r="I228" s="80"/>
      <c r="J228" s="82">
        <f t="shared" si="99"/>
        <v>0</v>
      </c>
      <c r="K228" s="83">
        <f t="shared" si="100"/>
        <v>3.76</v>
      </c>
      <c r="L228" s="307">
        <f t="shared" si="101"/>
        <v>3.76</v>
      </c>
      <c r="M228" s="80"/>
      <c r="N228" s="308">
        <f t="shared" si="102"/>
        <v>0.93398400000000004</v>
      </c>
      <c r="O228" s="80"/>
      <c r="P228" s="309">
        <f t="shared" si="103"/>
        <v>0</v>
      </c>
      <c r="Q228" s="307">
        <f t="shared" si="104"/>
        <v>4.6939839999999995</v>
      </c>
    </row>
    <row r="229" spans="1:17" x14ac:dyDescent="0.2">
      <c r="A229" s="104" t="s">
        <v>785</v>
      </c>
      <c r="B229" s="105" t="s">
        <v>179</v>
      </c>
      <c r="C229" s="122" t="s">
        <v>95</v>
      </c>
      <c r="D229" s="311" t="s">
        <v>786</v>
      </c>
      <c r="E229" s="81"/>
      <c r="F229" s="82">
        <v>17.82</v>
      </c>
      <c r="G229" s="306">
        <v>21.98</v>
      </c>
      <c r="H229" s="307">
        <f t="shared" si="98"/>
        <v>39.799999999999997</v>
      </c>
      <c r="I229" s="80"/>
      <c r="J229" s="82">
        <f t="shared" si="99"/>
        <v>2253.1608000000001</v>
      </c>
      <c r="K229" s="83">
        <f t="shared" si="100"/>
        <v>2779.1511999999998</v>
      </c>
      <c r="L229" s="307">
        <f t="shared" si="101"/>
        <v>5032.3119999999999</v>
      </c>
      <c r="M229" s="80"/>
      <c r="N229" s="308">
        <f t="shared" si="102"/>
        <v>1250.0263007999999</v>
      </c>
      <c r="O229" s="80"/>
      <c r="P229" s="309">
        <f t="shared" si="103"/>
        <v>2812.84594272</v>
      </c>
      <c r="Q229" s="307">
        <f t="shared" si="104"/>
        <v>6282.3383008000001</v>
      </c>
    </row>
    <row r="230" spans="1:17" x14ac:dyDescent="0.2">
      <c r="A230" s="104" t="s">
        <v>787</v>
      </c>
      <c r="B230" s="105" t="s">
        <v>172</v>
      </c>
      <c r="C230" s="122" t="s">
        <v>15</v>
      </c>
      <c r="D230" s="311" t="s">
        <v>788</v>
      </c>
      <c r="E230" s="81"/>
      <c r="F230" s="82">
        <v>14.58</v>
      </c>
      <c r="G230" s="306">
        <v>6.04</v>
      </c>
      <c r="H230" s="307">
        <f t="shared" si="98"/>
        <v>20.62</v>
      </c>
      <c r="I230" s="80"/>
      <c r="J230" s="82">
        <f t="shared" si="99"/>
        <v>1587.3246000000001</v>
      </c>
      <c r="K230" s="83">
        <f t="shared" si="100"/>
        <v>657.57479999999998</v>
      </c>
      <c r="L230" s="307">
        <f t="shared" si="101"/>
        <v>2244.8994000000002</v>
      </c>
      <c r="M230" s="80"/>
      <c r="N230" s="308">
        <f t="shared" si="102"/>
        <v>557.63301096000009</v>
      </c>
      <c r="O230" s="80"/>
      <c r="P230" s="309">
        <f t="shared" si="103"/>
        <v>1981.6160306400002</v>
      </c>
      <c r="Q230" s="307">
        <f t="shared" si="104"/>
        <v>2802.5324109600001</v>
      </c>
    </row>
    <row r="231" spans="1:17" x14ac:dyDescent="0.2">
      <c r="A231" s="104" t="s">
        <v>789</v>
      </c>
      <c r="B231" s="105" t="s">
        <v>790</v>
      </c>
      <c r="C231" s="122" t="s">
        <v>77</v>
      </c>
      <c r="D231" s="311" t="s">
        <v>451</v>
      </c>
      <c r="E231" s="81"/>
      <c r="F231" s="82">
        <v>0</v>
      </c>
      <c r="G231" s="306">
        <v>9.0500000000000007</v>
      </c>
      <c r="H231" s="307">
        <f t="shared" si="98"/>
        <v>9.0500000000000007</v>
      </c>
      <c r="I231" s="80"/>
      <c r="J231" s="82">
        <f t="shared" si="99"/>
        <v>0</v>
      </c>
      <c r="K231" s="83">
        <f t="shared" si="100"/>
        <v>135.75</v>
      </c>
      <c r="L231" s="307">
        <f t="shared" si="101"/>
        <v>135.75</v>
      </c>
      <c r="M231" s="80"/>
      <c r="N231" s="308">
        <f t="shared" si="102"/>
        <v>33.720300000000002</v>
      </c>
      <c r="O231" s="80"/>
      <c r="P231" s="309">
        <f t="shared" si="103"/>
        <v>0</v>
      </c>
      <c r="Q231" s="307">
        <f t="shared" si="104"/>
        <v>169.47029999999998</v>
      </c>
    </row>
    <row r="232" spans="1:17" x14ac:dyDescent="0.2">
      <c r="A232" s="104" t="s">
        <v>791</v>
      </c>
      <c r="B232" s="105" t="s">
        <v>792</v>
      </c>
      <c r="C232" s="122" t="s">
        <v>77</v>
      </c>
      <c r="D232" s="311" t="s">
        <v>793</v>
      </c>
      <c r="E232" s="81"/>
      <c r="F232" s="82">
        <v>0</v>
      </c>
      <c r="G232" s="306">
        <v>8.7799999999999994</v>
      </c>
      <c r="H232" s="307">
        <f t="shared" si="98"/>
        <v>8.7799999999999994</v>
      </c>
      <c r="I232" s="80"/>
      <c r="J232" s="82">
        <f t="shared" si="99"/>
        <v>0</v>
      </c>
      <c r="K232" s="83">
        <f t="shared" si="100"/>
        <v>158.04</v>
      </c>
      <c r="L232" s="307">
        <f t="shared" si="101"/>
        <v>158.04</v>
      </c>
      <c r="M232" s="80"/>
      <c r="N232" s="308">
        <f t="shared" si="102"/>
        <v>39.257136000000003</v>
      </c>
      <c r="O232" s="80"/>
      <c r="P232" s="309">
        <f t="shared" si="103"/>
        <v>0</v>
      </c>
      <c r="Q232" s="307">
        <f t="shared" si="104"/>
        <v>197.29713599999999</v>
      </c>
    </row>
    <row r="233" spans="1:17" x14ac:dyDescent="0.2">
      <c r="A233" s="104" t="s">
        <v>794</v>
      </c>
      <c r="B233" s="105" t="s">
        <v>795</v>
      </c>
      <c r="C233" s="122" t="s">
        <v>77</v>
      </c>
      <c r="D233" s="311" t="s">
        <v>796</v>
      </c>
      <c r="E233" s="81"/>
      <c r="F233" s="82">
        <v>0</v>
      </c>
      <c r="G233" s="306">
        <v>11.86</v>
      </c>
      <c r="H233" s="307">
        <f t="shared" si="98"/>
        <v>11.86</v>
      </c>
      <c r="I233" s="80"/>
      <c r="J233" s="82">
        <f t="shared" si="99"/>
        <v>0</v>
      </c>
      <c r="K233" s="83">
        <f t="shared" si="100"/>
        <v>1138.56</v>
      </c>
      <c r="L233" s="307">
        <f t="shared" si="101"/>
        <v>1138.56</v>
      </c>
      <c r="M233" s="80"/>
      <c r="N233" s="308">
        <f t="shared" si="102"/>
        <v>282.81830400000001</v>
      </c>
      <c r="O233" s="80"/>
      <c r="P233" s="309">
        <f t="shared" si="103"/>
        <v>0</v>
      </c>
      <c r="Q233" s="307">
        <f t="shared" si="104"/>
        <v>1421.3783039999998</v>
      </c>
    </row>
    <row r="234" spans="1:17" x14ac:dyDescent="0.2">
      <c r="A234" s="104" t="s">
        <v>797</v>
      </c>
      <c r="B234" s="105" t="s">
        <v>798</v>
      </c>
      <c r="C234" s="122" t="s">
        <v>77</v>
      </c>
      <c r="D234" s="311" t="s">
        <v>457</v>
      </c>
      <c r="E234" s="81"/>
      <c r="F234" s="82">
        <v>0</v>
      </c>
      <c r="G234" s="306">
        <v>11.86</v>
      </c>
      <c r="H234" s="307">
        <f t="shared" si="98"/>
        <v>11.86</v>
      </c>
      <c r="I234" s="80"/>
      <c r="J234" s="82">
        <f t="shared" si="99"/>
        <v>0</v>
      </c>
      <c r="K234" s="83">
        <f t="shared" si="100"/>
        <v>11.86</v>
      </c>
      <c r="L234" s="307">
        <f t="shared" si="101"/>
        <v>11.86</v>
      </c>
      <c r="M234" s="80"/>
      <c r="N234" s="308">
        <f t="shared" si="102"/>
        <v>2.946024</v>
      </c>
      <c r="O234" s="80"/>
      <c r="P234" s="309">
        <f t="shared" si="103"/>
        <v>0</v>
      </c>
      <c r="Q234" s="307">
        <f t="shared" si="104"/>
        <v>14.806023999999999</v>
      </c>
    </row>
    <row r="235" spans="1:17" ht="25.5" x14ac:dyDescent="0.2">
      <c r="A235" s="104" t="s">
        <v>799</v>
      </c>
      <c r="B235" s="105" t="s">
        <v>800</v>
      </c>
      <c r="C235" s="122" t="s">
        <v>25</v>
      </c>
      <c r="D235" s="311" t="s">
        <v>457</v>
      </c>
      <c r="E235" s="81"/>
      <c r="F235" s="82">
        <v>1779.36</v>
      </c>
      <c r="G235" s="306">
        <v>1773.51</v>
      </c>
      <c r="H235" s="307">
        <f t="shared" si="98"/>
        <v>3552.87</v>
      </c>
      <c r="I235" s="80"/>
      <c r="J235" s="82">
        <f t="shared" si="99"/>
        <v>1779.36</v>
      </c>
      <c r="K235" s="83">
        <f t="shared" si="100"/>
        <v>1773.51</v>
      </c>
      <c r="L235" s="307">
        <f t="shared" si="101"/>
        <v>3552.87</v>
      </c>
      <c r="M235" s="80"/>
      <c r="N235" s="308">
        <f t="shared" si="102"/>
        <v>882.53290800000002</v>
      </c>
      <c r="O235" s="80"/>
      <c r="P235" s="309">
        <f t="shared" si="103"/>
        <v>2221.353024</v>
      </c>
      <c r="Q235" s="307">
        <f t="shared" si="104"/>
        <v>4435.402908</v>
      </c>
    </row>
    <row r="236" spans="1:17" x14ac:dyDescent="0.2">
      <c r="A236" s="104" t="s">
        <v>801</v>
      </c>
      <c r="B236" s="105" t="s">
        <v>802</v>
      </c>
      <c r="C236" s="122" t="s">
        <v>15</v>
      </c>
      <c r="D236" s="311" t="s">
        <v>788</v>
      </c>
      <c r="E236" s="81"/>
      <c r="F236" s="82">
        <v>22.44</v>
      </c>
      <c r="G236" s="306">
        <v>6.04</v>
      </c>
      <c r="H236" s="307">
        <f t="shared" si="98"/>
        <v>28.48</v>
      </c>
      <c r="I236" s="80"/>
      <c r="J236" s="82">
        <f t="shared" si="99"/>
        <v>2443.0428000000002</v>
      </c>
      <c r="K236" s="83">
        <f t="shared" si="100"/>
        <v>657.57479999999998</v>
      </c>
      <c r="L236" s="307">
        <f t="shared" si="101"/>
        <v>3100.6176</v>
      </c>
      <c r="M236" s="80"/>
      <c r="N236" s="308">
        <f t="shared" si="102"/>
        <v>770.19341184000007</v>
      </c>
      <c r="O236" s="80"/>
      <c r="P236" s="309">
        <f t="shared" si="103"/>
        <v>3049.8946315200001</v>
      </c>
      <c r="Q236" s="307">
        <f t="shared" si="104"/>
        <v>3870.81101184</v>
      </c>
    </row>
    <row r="237" spans="1:17" ht="38.25" x14ac:dyDescent="0.2">
      <c r="A237" s="104" t="s">
        <v>803</v>
      </c>
      <c r="B237" s="105" t="s">
        <v>804</v>
      </c>
      <c r="C237" s="122" t="s">
        <v>25</v>
      </c>
      <c r="D237" s="311" t="s">
        <v>457</v>
      </c>
      <c r="E237" s="81"/>
      <c r="F237" s="82">
        <v>1737.01</v>
      </c>
      <c r="G237" s="306">
        <v>2281.02</v>
      </c>
      <c r="H237" s="307">
        <f t="shared" si="98"/>
        <v>4018.0299999999997</v>
      </c>
      <c r="I237" s="80"/>
      <c r="J237" s="82">
        <f t="shared" si="99"/>
        <v>1737.01</v>
      </c>
      <c r="K237" s="83">
        <f t="shared" si="100"/>
        <v>2281.02</v>
      </c>
      <c r="L237" s="307">
        <f t="shared" si="101"/>
        <v>4018.0299999999997</v>
      </c>
      <c r="M237" s="80"/>
      <c r="N237" s="308">
        <f t="shared" si="102"/>
        <v>998.07865199999992</v>
      </c>
      <c r="O237" s="80"/>
      <c r="P237" s="309">
        <f t="shared" si="103"/>
        <v>2168.4832839999999</v>
      </c>
      <c r="Q237" s="307">
        <f t="shared" si="104"/>
        <v>5016.1086519999999</v>
      </c>
    </row>
    <row r="238" spans="1:17" x14ac:dyDescent="0.2">
      <c r="A238" s="104" t="s">
        <v>805</v>
      </c>
      <c r="B238" s="105" t="s">
        <v>806</v>
      </c>
      <c r="C238" s="122" t="s">
        <v>75</v>
      </c>
      <c r="D238" s="311" t="s">
        <v>807</v>
      </c>
      <c r="E238" s="81"/>
      <c r="F238" s="82">
        <v>1.61</v>
      </c>
      <c r="G238" s="306">
        <v>0.59</v>
      </c>
      <c r="H238" s="307">
        <f t="shared" si="98"/>
        <v>2.2000000000000002</v>
      </c>
      <c r="I238" s="80"/>
      <c r="J238" s="82">
        <f t="shared" si="99"/>
        <v>77.28</v>
      </c>
      <c r="K238" s="83">
        <f t="shared" si="100"/>
        <v>28.32</v>
      </c>
      <c r="L238" s="307">
        <f t="shared" si="101"/>
        <v>105.6</v>
      </c>
      <c r="M238" s="80"/>
      <c r="N238" s="308">
        <f t="shared" si="102"/>
        <v>26.23104</v>
      </c>
      <c r="O238" s="80"/>
      <c r="P238" s="309">
        <f t="shared" si="103"/>
        <v>96.476351999999991</v>
      </c>
      <c r="Q238" s="307">
        <f t="shared" si="104"/>
        <v>131.83104</v>
      </c>
    </row>
    <row r="239" spans="1:17" ht="25.5" x14ac:dyDescent="0.2">
      <c r="A239" s="104" t="s">
        <v>808</v>
      </c>
      <c r="B239" s="105" t="s">
        <v>809</v>
      </c>
      <c r="C239" s="122" t="s">
        <v>22</v>
      </c>
      <c r="D239" s="311" t="s">
        <v>810</v>
      </c>
      <c r="E239" s="81"/>
      <c r="F239" s="82">
        <v>5.25</v>
      </c>
      <c r="G239" s="306">
        <v>47.35</v>
      </c>
      <c r="H239" s="307">
        <f t="shared" si="98"/>
        <v>52.6</v>
      </c>
      <c r="I239" s="80"/>
      <c r="J239" s="82">
        <f t="shared" si="99"/>
        <v>2730</v>
      </c>
      <c r="K239" s="83">
        <f t="shared" si="100"/>
        <v>24622</v>
      </c>
      <c r="L239" s="307">
        <f t="shared" si="101"/>
        <v>27352</v>
      </c>
      <c r="M239" s="80"/>
      <c r="N239" s="308">
        <f t="shared" si="102"/>
        <v>6794.2368000000006</v>
      </c>
      <c r="O239" s="80"/>
      <c r="P239" s="309">
        <f t="shared" si="103"/>
        <v>3408.1320000000001</v>
      </c>
      <c r="Q239" s="307">
        <f t="shared" si="104"/>
        <v>34146.236799999999</v>
      </c>
    </row>
    <row r="240" spans="1:17" ht="25.5" x14ac:dyDescent="0.2">
      <c r="A240" s="104" t="s">
        <v>811</v>
      </c>
      <c r="B240" s="105" t="s">
        <v>812</v>
      </c>
      <c r="C240" s="122" t="s">
        <v>75</v>
      </c>
      <c r="D240" s="311" t="s">
        <v>781</v>
      </c>
      <c r="E240" s="81"/>
      <c r="F240" s="82">
        <v>2.37</v>
      </c>
      <c r="G240" s="306">
        <v>82.15</v>
      </c>
      <c r="H240" s="307">
        <f t="shared" si="98"/>
        <v>84.52000000000001</v>
      </c>
      <c r="I240" s="80"/>
      <c r="J240" s="82">
        <f t="shared" si="99"/>
        <v>66.36</v>
      </c>
      <c r="K240" s="83">
        <f t="shared" si="100"/>
        <v>2300.2000000000003</v>
      </c>
      <c r="L240" s="307">
        <f t="shared" si="101"/>
        <v>2366.5600000000004</v>
      </c>
      <c r="M240" s="80"/>
      <c r="N240" s="308">
        <f t="shared" si="102"/>
        <v>587.85350400000016</v>
      </c>
      <c r="O240" s="80"/>
      <c r="P240" s="309">
        <f t="shared" si="103"/>
        <v>82.843823999999998</v>
      </c>
      <c r="Q240" s="307">
        <f t="shared" si="104"/>
        <v>2954.4135040000006</v>
      </c>
    </row>
    <row r="241" spans="1:17" x14ac:dyDescent="0.2">
      <c r="A241" s="104" t="s">
        <v>813</v>
      </c>
      <c r="B241" s="105" t="s">
        <v>177</v>
      </c>
      <c r="C241" s="122" t="s">
        <v>6</v>
      </c>
      <c r="D241" s="311" t="s">
        <v>814</v>
      </c>
      <c r="E241" s="81"/>
      <c r="F241" s="82">
        <v>60.02</v>
      </c>
      <c r="G241" s="306">
        <v>412.6</v>
      </c>
      <c r="H241" s="307">
        <f t="shared" si="98"/>
        <v>472.62</v>
      </c>
      <c r="I241" s="80"/>
      <c r="J241" s="82">
        <f t="shared" si="99"/>
        <v>15.005000000000001</v>
      </c>
      <c r="K241" s="83">
        <f t="shared" si="100"/>
        <v>103.15</v>
      </c>
      <c r="L241" s="307">
        <f t="shared" si="101"/>
        <v>118.155</v>
      </c>
      <c r="M241" s="80"/>
      <c r="N241" s="308">
        <f t="shared" si="102"/>
        <v>29.349702000000001</v>
      </c>
      <c r="O241" s="80"/>
      <c r="P241" s="309">
        <f t="shared" si="103"/>
        <v>18.732241999999999</v>
      </c>
      <c r="Q241" s="307">
        <f t="shared" si="104"/>
        <v>147.50470200000001</v>
      </c>
    </row>
    <row r="242" spans="1:17" x14ac:dyDescent="0.2">
      <c r="A242" s="104" t="s">
        <v>815</v>
      </c>
      <c r="B242" s="105" t="s">
        <v>816</v>
      </c>
      <c r="C242" s="122" t="s">
        <v>22</v>
      </c>
      <c r="D242" s="311" t="s">
        <v>810</v>
      </c>
      <c r="E242" s="81"/>
      <c r="F242" s="82">
        <v>2.41</v>
      </c>
      <c r="G242" s="306">
        <v>0.86</v>
      </c>
      <c r="H242" s="307">
        <f t="shared" si="98"/>
        <v>3.27</v>
      </c>
      <c r="I242" s="80"/>
      <c r="J242" s="82">
        <f t="shared" si="99"/>
        <v>1253.2</v>
      </c>
      <c r="K242" s="83">
        <f t="shared" si="100"/>
        <v>447.2</v>
      </c>
      <c r="L242" s="307">
        <f t="shared" si="101"/>
        <v>1700.4</v>
      </c>
      <c r="M242" s="80"/>
      <c r="N242" s="308">
        <f t="shared" si="102"/>
        <v>422.37936000000002</v>
      </c>
      <c r="O242" s="80"/>
      <c r="P242" s="309">
        <f t="shared" si="103"/>
        <v>1564.49488</v>
      </c>
      <c r="Q242" s="307">
        <f t="shared" si="104"/>
        <v>2122.77936</v>
      </c>
    </row>
    <row r="243" spans="1:17" ht="25.5" x14ac:dyDescent="0.2">
      <c r="A243" s="104" t="s">
        <v>1172</v>
      </c>
      <c r="B243" s="105" t="s">
        <v>817</v>
      </c>
      <c r="C243" s="122" t="s">
        <v>25</v>
      </c>
      <c r="D243" s="311" t="s">
        <v>818</v>
      </c>
      <c r="E243" s="81"/>
      <c r="F243" s="82">
        <v>0</v>
      </c>
      <c r="G243" s="306">
        <v>1</v>
      </c>
      <c r="H243" s="307">
        <f t="shared" si="98"/>
        <v>1</v>
      </c>
      <c r="I243" s="80"/>
      <c r="J243" s="82">
        <f t="shared" si="99"/>
        <v>0</v>
      </c>
      <c r="K243" s="83">
        <f t="shared" si="100"/>
        <v>504.11</v>
      </c>
      <c r="L243" s="307">
        <f t="shared" si="101"/>
        <v>504.11</v>
      </c>
      <c r="M243" s="80"/>
      <c r="N243" s="308">
        <f t="shared" si="102"/>
        <v>125.22092400000001</v>
      </c>
      <c r="O243" s="80"/>
      <c r="P243" s="309">
        <f t="shared" si="103"/>
        <v>0</v>
      </c>
      <c r="Q243" s="307">
        <f t="shared" si="104"/>
        <v>629.33092399999998</v>
      </c>
    </row>
    <row r="244" spans="1:17" s="113" customFormat="1" x14ac:dyDescent="0.2">
      <c r="A244" s="123" t="s">
        <v>819</v>
      </c>
      <c r="B244" s="124" t="s">
        <v>251</v>
      </c>
      <c r="C244" s="124"/>
      <c r="D244" s="313"/>
      <c r="E244" s="134"/>
      <c r="F244" s="149">
        <f>F245+F251+F263+F269+F275+F279+F281</f>
        <v>32776.367480000001</v>
      </c>
      <c r="G244" s="124"/>
      <c r="H244" s="106"/>
      <c r="I244" s="107"/>
      <c r="J244" s="108"/>
      <c r="K244" s="109"/>
      <c r="L244" s="106"/>
      <c r="M244" s="110"/>
      <c r="N244" s="111"/>
      <c r="O244" s="107"/>
      <c r="P244" s="112"/>
      <c r="Q244" s="106"/>
    </row>
    <row r="245" spans="1:17" s="145" customFormat="1" x14ac:dyDescent="0.2">
      <c r="A245" s="135" t="s">
        <v>820</v>
      </c>
      <c r="B245" s="136" t="s">
        <v>821</v>
      </c>
      <c r="C245" s="136"/>
      <c r="D245" s="314"/>
      <c r="E245" s="137"/>
      <c r="F245" s="150">
        <f>SUM(Q246:Q250)</f>
        <v>7763.6747599999999</v>
      </c>
      <c r="G245" s="136"/>
      <c r="H245" s="138"/>
      <c r="I245" s="139"/>
      <c r="J245" s="140"/>
      <c r="K245" s="141"/>
      <c r="L245" s="138"/>
      <c r="M245" s="142"/>
      <c r="N245" s="143"/>
      <c r="O245" s="139"/>
      <c r="P245" s="144"/>
      <c r="Q245" s="138"/>
    </row>
    <row r="246" spans="1:17" ht="25.5" x14ac:dyDescent="0.2">
      <c r="A246" s="104" t="s">
        <v>822</v>
      </c>
      <c r="B246" s="105" t="s">
        <v>823</v>
      </c>
      <c r="C246" s="122" t="s">
        <v>75</v>
      </c>
      <c r="D246" s="311" t="s">
        <v>824</v>
      </c>
      <c r="E246" s="81"/>
      <c r="F246" s="82">
        <v>0</v>
      </c>
      <c r="G246" s="306">
        <v>3.64</v>
      </c>
      <c r="H246" s="307">
        <f t="shared" si="98"/>
        <v>3.64</v>
      </c>
      <c r="I246" s="80"/>
      <c r="J246" s="82">
        <f t="shared" si="99"/>
        <v>0</v>
      </c>
      <c r="K246" s="83">
        <f t="shared" si="100"/>
        <v>1456</v>
      </c>
      <c r="L246" s="307">
        <f t="shared" si="101"/>
        <v>1456</v>
      </c>
      <c r="M246" s="80"/>
      <c r="N246" s="308">
        <f>Q$3*L246</f>
        <v>361.67040000000003</v>
      </c>
      <c r="O246" s="80"/>
      <c r="P246" s="309">
        <f>J246*(1+Q$3)</f>
        <v>0</v>
      </c>
      <c r="Q246" s="307">
        <f>L246*(1+Q$3)</f>
        <v>1817.6704</v>
      </c>
    </row>
    <row r="247" spans="1:17" ht="25.5" x14ac:dyDescent="0.2">
      <c r="A247" s="104" t="s">
        <v>825</v>
      </c>
      <c r="B247" s="105" t="s">
        <v>826</v>
      </c>
      <c r="C247" s="122" t="s">
        <v>75</v>
      </c>
      <c r="D247" s="311" t="s">
        <v>827</v>
      </c>
      <c r="E247" s="81"/>
      <c r="F247" s="82">
        <v>0</v>
      </c>
      <c r="G247" s="306">
        <v>2.37</v>
      </c>
      <c r="H247" s="307">
        <f t="shared" si="98"/>
        <v>2.37</v>
      </c>
      <c r="I247" s="80"/>
      <c r="J247" s="82">
        <f t="shared" si="99"/>
        <v>0</v>
      </c>
      <c r="K247" s="83">
        <f t="shared" si="100"/>
        <v>1896</v>
      </c>
      <c r="L247" s="307">
        <f t="shared" si="101"/>
        <v>1896</v>
      </c>
      <c r="M247" s="80"/>
      <c r="N247" s="308">
        <f>Q$3*L247</f>
        <v>470.96640000000002</v>
      </c>
      <c r="O247" s="80"/>
      <c r="P247" s="309">
        <f>J247*(1+Q$3)</f>
        <v>0</v>
      </c>
      <c r="Q247" s="307">
        <f>L247*(1+Q$3)</f>
        <v>2366.9663999999998</v>
      </c>
    </row>
    <row r="248" spans="1:17" x14ac:dyDescent="0.2">
      <c r="A248" s="104" t="s">
        <v>828</v>
      </c>
      <c r="B248" s="105" t="s">
        <v>829</v>
      </c>
      <c r="C248" s="122" t="s">
        <v>37</v>
      </c>
      <c r="D248" s="311" t="s">
        <v>475</v>
      </c>
      <c r="E248" s="81"/>
      <c r="F248" s="82">
        <v>0</v>
      </c>
      <c r="G248" s="306">
        <v>6.46</v>
      </c>
      <c r="H248" s="307">
        <f t="shared" si="98"/>
        <v>6.46</v>
      </c>
      <c r="I248" s="80"/>
      <c r="J248" s="82">
        <f t="shared" si="99"/>
        <v>0</v>
      </c>
      <c r="K248" s="83">
        <f t="shared" si="100"/>
        <v>64.599999999999994</v>
      </c>
      <c r="L248" s="307">
        <f t="shared" si="101"/>
        <v>64.599999999999994</v>
      </c>
      <c r="M248" s="80"/>
      <c r="N248" s="308">
        <f>Q$3*L248</f>
        <v>16.04664</v>
      </c>
      <c r="O248" s="80"/>
      <c r="P248" s="309">
        <f>J248*(1+Q$3)</f>
        <v>0</v>
      </c>
      <c r="Q248" s="307">
        <f>L248*(1+Q$3)</f>
        <v>80.646639999999991</v>
      </c>
    </row>
    <row r="249" spans="1:17" x14ac:dyDescent="0.2">
      <c r="A249" s="104" t="s">
        <v>830</v>
      </c>
      <c r="B249" s="105" t="s">
        <v>831</v>
      </c>
      <c r="C249" s="122" t="s">
        <v>75</v>
      </c>
      <c r="D249" s="311" t="s">
        <v>475</v>
      </c>
      <c r="E249" s="81"/>
      <c r="F249" s="82">
        <v>0</v>
      </c>
      <c r="G249" s="306">
        <v>15.73</v>
      </c>
      <c r="H249" s="307">
        <f t="shared" si="98"/>
        <v>15.73</v>
      </c>
      <c r="I249" s="80"/>
      <c r="J249" s="82">
        <f t="shared" si="99"/>
        <v>0</v>
      </c>
      <c r="K249" s="83">
        <f t="shared" si="100"/>
        <v>157.30000000000001</v>
      </c>
      <c r="L249" s="307">
        <f t="shared" si="101"/>
        <v>157.30000000000001</v>
      </c>
      <c r="M249" s="80"/>
      <c r="N249" s="308">
        <f>Q$3*L249</f>
        <v>39.073320000000002</v>
      </c>
      <c r="O249" s="80"/>
      <c r="P249" s="309">
        <f>J249*(1+Q$3)</f>
        <v>0</v>
      </c>
      <c r="Q249" s="307">
        <f>L249*(1+Q$3)</f>
        <v>196.37332000000001</v>
      </c>
    </row>
    <row r="250" spans="1:17" ht="25.5" x14ac:dyDescent="0.2">
      <c r="A250" s="104" t="s">
        <v>832</v>
      </c>
      <c r="B250" s="105" t="s">
        <v>833</v>
      </c>
      <c r="C250" s="122" t="s">
        <v>75</v>
      </c>
      <c r="D250" s="311" t="s">
        <v>834</v>
      </c>
      <c r="E250" s="81"/>
      <c r="F250" s="82">
        <v>0</v>
      </c>
      <c r="G250" s="306">
        <v>5.29</v>
      </c>
      <c r="H250" s="307">
        <f t="shared" si="98"/>
        <v>5.29</v>
      </c>
      <c r="I250" s="80"/>
      <c r="J250" s="82">
        <f t="shared" si="99"/>
        <v>0</v>
      </c>
      <c r="K250" s="83">
        <f t="shared" si="100"/>
        <v>2645</v>
      </c>
      <c r="L250" s="307">
        <f t="shared" si="101"/>
        <v>2645</v>
      </c>
      <c r="M250" s="80"/>
      <c r="N250" s="308">
        <f>Q$3*L250</f>
        <v>657.01800000000003</v>
      </c>
      <c r="O250" s="80"/>
      <c r="P250" s="309">
        <f>J250*(1+Q$3)</f>
        <v>0</v>
      </c>
      <c r="Q250" s="307">
        <f>L250*(1+Q$3)</f>
        <v>3302.018</v>
      </c>
    </row>
    <row r="251" spans="1:17" s="145" customFormat="1" x14ac:dyDescent="0.2">
      <c r="A251" s="135" t="s">
        <v>835</v>
      </c>
      <c r="B251" s="136" t="s">
        <v>836</v>
      </c>
      <c r="C251" s="136"/>
      <c r="D251" s="314"/>
      <c r="E251" s="137"/>
      <c r="F251" s="150">
        <f>SUM(Q252:Q262)</f>
        <v>4415.0290199999999</v>
      </c>
      <c r="G251" s="136"/>
      <c r="H251" s="138"/>
      <c r="I251" s="139"/>
      <c r="J251" s="140"/>
      <c r="K251" s="141"/>
      <c r="L251" s="138"/>
      <c r="M251" s="142"/>
      <c r="N251" s="143"/>
      <c r="O251" s="139"/>
      <c r="P251" s="144"/>
      <c r="Q251" s="138"/>
    </row>
    <row r="252" spans="1:17" ht="25.5" x14ac:dyDescent="0.2">
      <c r="A252" s="104" t="s">
        <v>837</v>
      </c>
      <c r="B252" s="105" t="s">
        <v>838</v>
      </c>
      <c r="C252" s="122" t="s">
        <v>37</v>
      </c>
      <c r="D252" s="311" t="s">
        <v>547</v>
      </c>
      <c r="E252" s="81"/>
      <c r="F252" s="82">
        <v>0</v>
      </c>
      <c r="G252" s="306">
        <v>477.17</v>
      </c>
      <c r="H252" s="307">
        <f t="shared" si="98"/>
        <v>477.17</v>
      </c>
      <c r="I252" s="80"/>
      <c r="J252" s="82">
        <f t="shared" si="99"/>
        <v>0</v>
      </c>
      <c r="K252" s="83">
        <f t="shared" si="100"/>
        <v>954.34</v>
      </c>
      <c r="L252" s="307">
        <f t="shared" si="101"/>
        <v>954.34</v>
      </c>
      <c r="M252" s="80"/>
      <c r="N252" s="308">
        <f t="shared" ref="N252:N262" si="105">Q$3*L252</f>
        <v>237.05805600000002</v>
      </c>
      <c r="O252" s="80"/>
      <c r="P252" s="309">
        <f t="shared" ref="P252:P262" si="106">J252*(1+Q$3)</f>
        <v>0</v>
      </c>
      <c r="Q252" s="307">
        <f t="shared" ref="Q252:Q262" si="107">L252*(1+Q$3)</f>
        <v>1191.398056</v>
      </c>
    </row>
    <row r="253" spans="1:17" x14ac:dyDescent="0.2">
      <c r="A253" s="104" t="s">
        <v>839</v>
      </c>
      <c r="B253" s="105" t="s">
        <v>840</v>
      </c>
      <c r="C253" s="122" t="s">
        <v>37</v>
      </c>
      <c r="D253" s="311" t="s">
        <v>457</v>
      </c>
      <c r="E253" s="81"/>
      <c r="F253" s="82">
        <v>0</v>
      </c>
      <c r="G253" s="306">
        <v>295.77</v>
      </c>
      <c r="H253" s="307">
        <f t="shared" si="98"/>
        <v>295.77</v>
      </c>
      <c r="I253" s="80"/>
      <c r="J253" s="82">
        <f t="shared" si="99"/>
        <v>0</v>
      </c>
      <c r="K253" s="83">
        <f t="shared" si="100"/>
        <v>295.77</v>
      </c>
      <c r="L253" s="307">
        <f t="shared" si="101"/>
        <v>295.77</v>
      </c>
      <c r="M253" s="80"/>
      <c r="N253" s="308">
        <f t="shared" si="105"/>
        <v>73.469268</v>
      </c>
      <c r="O253" s="80"/>
      <c r="P253" s="309">
        <f t="shared" si="106"/>
        <v>0</v>
      </c>
      <c r="Q253" s="307">
        <f t="shared" si="107"/>
        <v>369.23926799999998</v>
      </c>
    </row>
    <row r="254" spans="1:17" x14ac:dyDescent="0.2">
      <c r="A254" s="104" t="s">
        <v>841</v>
      </c>
      <c r="B254" s="105" t="s">
        <v>842</v>
      </c>
      <c r="C254" s="122" t="s">
        <v>37</v>
      </c>
      <c r="D254" s="311" t="s">
        <v>547</v>
      </c>
      <c r="E254" s="81"/>
      <c r="F254" s="82">
        <v>0</v>
      </c>
      <c r="G254" s="306">
        <v>295.77</v>
      </c>
      <c r="H254" s="307">
        <f t="shared" si="98"/>
        <v>295.77</v>
      </c>
      <c r="I254" s="80"/>
      <c r="J254" s="82">
        <f t="shared" si="99"/>
        <v>0</v>
      </c>
      <c r="K254" s="83">
        <f t="shared" si="100"/>
        <v>591.54</v>
      </c>
      <c r="L254" s="307">
        <f t="shared" si="101"/>
        <v>591.54</v>
      </c>
      <c r="M254" s="80"/>
      <c r="N254" s="308">
        <f t="shared" si="105"/>
        <v>146.938536</v>
      </c>
      <c r="O254" s="80"/>
      <c r="P254" s="309">
        <f t="shared" si="106"/>
        <v>0</v>
      </c>
      <c r="Q254" s="307">
        <f t="shared" si="107"/>
        <v>738.47853599999996</v>
      </c>
    </row>
    <row r="255" spans="1:17" x14ac:dyDescent="0.2">
      <c r="A255" s="104" t="s">
        <v>843</v>
      </c>
      <c r="B255" s="105" t="s">
        <v>844</v>
      </c>
      <c r="C255" s="122" t="s">
        <v>37</v>
      </c>
      <c r="D255" s="311" t="s">
        <v>845</v>
      </c>
      <c r="E255" s="81"/>
      <c r="F255" s="82">
        <v>0</v>
      </c>
      <c r="G255" s="306">
        <v>7.72</v>
      </c>
      <c r="H255" s="307">
        <f t="shared" si="98"/>
        <v>7.72</v>
      </c>
      <c r="I255" s="80"/>
      <c r="J255" s="82">
        <f t="shared" si="99"/>
        <v>0</v>
      </c>
      <c r="K255" s="83">
        <f t="shared" si="100"/>
        <v>200.72</v>
      </c>
      <c r="L255" s="307">
        <f t="shared" si="101"/>
        <v>200.72</v>
      </c>
      <c r="M255" s="80"/>
      <c r="N255" s="308">
        <f t="shared" si="105"/>
        <v>49.858848000000002</v>
      </c>
      <c r="O255" s="80"/>
      <c r="P255" s="309">
        <f t="shared" si="106"/>
        <v>0</v>
      </c>
      <c r="Q255" s="307">
        <f t="shared" si="107"/>
        <v>250.57884799999999</v>
      </c>
    </row>
    <row r="256" spans="1:17" x14ac:dyDescent="0.2">
      <c r="A256" s="104" t="s">
        <v>846</v>
      </c>
      <c r="B256" s="105" t="s">
        <v>847</v>
      </c>
      <c r="C256" s="122" t="s">
        <v>37</v>
      </c>
      <c r="D256" s="311" t="s">
        <v>490</v>
      </c>
      <c r="E256" s="81"/>
      <c r="F256" s="82">
        <v>0</v>
      </c>
      <c r="G256" s="306">
        <v>7.72</v>
      </c>
      <c r="H256" s="307">
        <f t="shared" si="98"/>
        <v>7.72</v>
      </c>
      <c r="I256" s="80"/>
      <c r="J256" s="82">
        <f t="shared" si="99"/>
        <v>0</v>
      </c>
      <c r="K256" s="83">
        <f t="shared" si="100"/>
        <v>46.32</v>
      </c>
      <c r="L256" s="307">
        <f t="shared" si="101"/>
        <v>46.32</v>
      </c>
      <c r="M256" s="80"/>
      <c r="N256" s="308">
        <f t="shared" si="105"/>
        <v>11.505888000000001</v>
      </c>
      <c r="O256" s="80"/>
      <c r="P256" s="309">
        <f t="shared" si="106"/>
        <v>0</v>
      </c>
      <c r="Q256" s="307">
        <f t="shared" si="107"/>
        <v>57.825887999999999</v>
      </c>
    </row>
    <row r="257" spans="1:17" x14ac:dyDescent="0.2">
      <c r="A257" s="104" t="s">
        <v>848</v>
      </c>
      <c r="B257" s="105" t="s">
        <v>849</v>
      </c>
      <c r="C257" s="122" t="s">
        <v>37</v>
      </c>
      <c r="D257" s="311" t="s">
        <v>482</v>
      </c>
      <c r="E257" s="81"/>
      <c r="F257" s="82">
        <v>0</v>
      </c>
      <c r="G257" s="306">
        <v>7.72</v>
      </c>
      <c r="H257" s="307">
        <f t="shared" si="98"/>
        <v>7.72</v>
      </c>
      <c r="I257" s="80"/>
      <c r="J257" s="82">
        <f t="shared" si="99"/>
        <v>0</v>
      </c>
      <c r="K257" s="83">
        <f t="shared" si="100"/>
        <v>54.04</v>
      </c>
      <c r="L257" s="307">
        <f t="shared" si="101"/>
        <v>54.04</v>
      </c>
      <c r="M257" s="80"/>
      <c r="N257" s="308">
        <f t="shared" si="105"/>
        <v>13.423536</v>
      </c>
      <c r="O257" s="80"/>
      <c r="P257" s="309">
        <f t="shared" si="106"/>
        <v>0</v>
      </c>
      <c r="Q257" s="307">
        <f t="shared" si="107"/>
        <v>67.463535999999991</v>
      </c>
    </row>
    <row r="258" spans="1:17" x14ac:dyDescent="0.2">
      <c r="A258" s="104" t="s">
        <v>850</v>
      </c>
      <c r="B258" s="105" t="s">
        <v>851</v>
      </c>
      <c r="C258" s="122" t="s">
        <v>37</v>
      </c>
      <c r="D258" s="311" t="s">
        <v>547</v>
      </c>
      <c r="E258" s="81"/>
      <c r="F258" s="82">
        <v>0</v>
      </c>
      <c r="G258" s="306">
        <v>54.22</v>
      </c>
      <c r="H258" s="307">
        <f t="shared" si="98"/>
        <v>54.22</v>
      </c>
      <c r="I258" s="80"/>
      <c r="J258" s="82">
        <f t="shared" si="99"/>
        <v>0</v>
      </c>
      <c r="K258" s="83">
        <f t="shared" si="100"/>
        <v>108.44</v>
      </c>
      <c r="L258" s="307">
        <f t="shared" si="101"/>
        <v>108.44</v>
      </c>
      <c r="M258" s="80"/>
      <c r="N258" s="308">
        <f t="shared" si="105"/>
        <v>26.936496000000002</v>
      </c>
      <c r="O258" s="80"/>
      <c r="P258" s="309">
        <f t="shared" si="106"/>
        <v>0</v>
      </c>
      <c r="Q258" s="307">
        <f t="shared" si="107"/>
        <v>135.376496</v>
      </c>
    </row>
    <row r="259" spans="1:17" x14ac:dyDescent="0.2">
      <c r="A259" s="104" t="s">
        <v>852</v>
      </c>
      <c r="B259" s="105" t="s">
        <v>853</v>
      </c>
      <c r="C259" s="122" t="s">
        <v>37</v>
      </c>
      <c r="D259" s="311" t="s">
        <v>547</v>
      </c>
      <c r="E259" s="81"/>
      <c r="F259" s="82">
        <v>0</v>
      </c>
      <c r="G259" s="306">
        <v>54.22</v>
      </c>
      <c r="H259" s="307">
        <f t="shared" si="98"/>
        <v>54.22</v>
      </c>
      <c r="I259" s="80"/>
      <c r="J259" s="82">
        <f t="shared" si="99"/>
        <v>0</v>
      </c>
      <c r="K259" s="83">
        <f t="shared" si="100"/>
        <v>108.44</v>
      </c>
      <c r="L259" s="307">
        <f t="shared" si="101"/>
        <v>108.44</v>
      </c>
      <c r="M259" s="80"/>
      <c r="N259" s="308">
        <f t="shared" si="105"/>
        <v>26.936496000000002</v>
      </c>
      <c r="O259" s="80"/>
      <c r="P259" s="309">
        <f t="shared" si="106"/>
        <v>0</v>
      </c>
      <c r="Q259" s="307">
        <f t="shared" si="107"/>
        <v>135.376496</v>
      </c>
    </row>
    <row r="260" spans="1:17" x14ac:dyDescent="0.2">
      <c r="A260" s="104" t="s">
        <v>854</v>
      </c>
      <c r="B260" s="105" t="s">
        <v>855</v>
      </c>
      <c r="C260" s="122" t="s">
        <v>37</v>
      </c>
      <c r="D260" s="311" t="s">
        <v>547</v>
      </c>
      <c r="E260" s="81"/>
      <c r="F260" s="82">
        <v>0</v>
      </c>
      <c r="G260" s="306">
        <v>118.88</v>
      </c>
      <c r="H260" s="307">
        <f t="shared" si="98"/>
        <v>118.88</v>
      </c>
      <c r="I260" s="80"/>
      <c r="J260" s="82">
        <f t="shared" si="99"/>
        <v>0</v>
      </c>
      <c r="K260" s="83">
        <f t="shared" si="100"/>
        <v>237.76</v>
      </c>
      <c r="L260" s="307">
        <f t="shared" si="101"/>
        <v>237.76</v>
      </c>
      <c r="M260" s="80"/>
      <c r="N260" s="308">
        <f t="shared" si="105"/>
        <v>59.059584000000001</v>
      </c>
      <c r="O260" s="80"/>
      <c r="P260" s="309">
        <f t="shared" si="106"/>
        <v>0</v>
      </c>
      <c r="Q260" s="307">
        <f t="shared" si="107"/>
        <v>296.81958399999996</v>
      </c>
    </row>
    <row r="261" spans="1:17" x14ac:dyDescent="0.2">
      <c r="A261" s="104" t="s">
        <v>856</v>
      </c>
      <c r="B261" s="105" t="s">
        <v>857</v>
      </c>
      <c r="C261" s="122" t="s">
        <v>37</v>
      </c>
      <c r="D261" s="311" t="s">
        <v>490</v>
      </c>
      <c r="E261" s="81"/>
      <c r="F261" s="82">
        <v>0</v>
      </c>
      <c r="G261" s="306">
        <v>60.2</v>
      </c>
      <c r="H261" s="307">
        <f t="shared" si="98"/>
        <v>60.2</v>
      </c>
      <c r="I261" s="80"/>
      <c r="J261" s="82">
        <f t="shared" si="99"/>
        <v>0</v>
      </c>
      <c r="K261" s="83">
        <f t="shared" si="100"/>
        <v>361.20000000000005</v>
      </c>
      <c r="L261" s="307">
        <f t="shared" si="101"/>
        <v>361.20000000000005</v>
      </c>
      <c r="M261" s="80"/>
      <c r="N261" s="308">
        <f t="shared" si="105"/>
        <v>89.72208000000002</v>
      </c>
      <c r="O261" s="80"/>
      <c r="P261" s="309">
        <f t="shared" si="106"/>
        <v>0</v>
      </c>
      <c r="Q261" s="307">
        <f t="shared" si="107"/>
        <v>450.92208000000005</v>
      </c>
    </row>
    <row r="262" spans="1:17" ht="25.5" x14ac:dyDescent="0.2">
      <c r="A262" s="104" t="s">
        <v>858</v>
      </c>
      <c r="B262" s="105" t="s">
        <v>859</v>
      </c>
      <c r="C262" s="122" t="s">
        <v>37</v>
      </c>
      <c r="D262" s="311" t="s">
        <v>457</v>
      </c>
      <c r="E262" s="81"/>
      <c r="F262" s="82">
        <v>0</v>
      </c>
      <c r="G262" s="306">
        <v>577.98</v>
      </c>
      <c r="H262" s="307">
        <f t="shared" si="98"/>
        <v>577.98</v>
      </c>
      <c r="I262" s="80"/>
      <c r="J262" s="82">
        <f t="shared" si="99"/>
        <v>0</v>
      </c>
      <c r="K262" s="83">
        <f t="shared" si="100"/>
        <v>577.98</v>
      </c>
      <c r="L262" s="307">
        <f t="shared" si="101"/>
        <v>577.98</v>
      </c>
      <c r="M262" s="80"/>
      <c r="N262" s="308">
        <f t="shared" si="105"/>
        <v>143.570232</v>
      </c>
      <c r="O262" s="80"/>
      <c r="P262" s="309">
        <f t="shared" si="106"/>
        <v>0</v>
      </c>
      <c r="Q262" s="307">
        <f t="shared" si="107"/>
        <v>721.55023200000005</v>
      </c>
    </row>
    <row r="263" spans="1:17" s="145" customFormat="1" x14ac:dyDescent="0.2">
      <c r="A263" s="135" t="s">
        <v>860</v>
      </c>
      <c r="B263" s="136" t="s">
        <v>861</v>
      </c>
      <c r="C263" s="136"/>
      <c r="D263" s="314"/>
      <c r="E263" s="137"/>
      <c r="F263" s="150">
        <f>SUM(Q264:Q268)</f>
        <v>1119.3279239999999</v>
      </c>
      <c r="G263" s="136"/>
      <c r="H263" s="138"/>
      <c r="I263" s="139"/>
      <c r="J263" s="140"/>
      <c r="K263" s="141"/>
      <c r="L263" s="138"/>
      <c r="M263" s="142"/>
      <c r="N263" s="143"/>
      <c r="O263" s="139"/>
      <c r="P263" s="144"/>
      <c r="Q263" s="138"/>
    </row>
    <row r="264" spans="1:17" x14ac:dyDescent="0.2">
      <c r="A264" s="104" t="s">
        <v>862</v>
      </c>
      <c r="B264" s="105" t="s">
        <v>863</v>
      </c>
      <c r="C264" s="122" t="s">
        <v>37</v>
      </c>
      <c r="D264" s="311" t="s">
        <v>864</v>
      </c>
      <c r="E264" s="81"/>
      <c r="F264" s="82">
        <v>0</v>
      </c>
      <c r="G264" s="306">
        <v>1.44</v>
      </c>
      <c r="H264" s="307">
        <f t="shared" si="98"/>
        <v>1.44</v>
      </c>
      <c r="I264" s="80"/>
      <c r="J264" s="82">
        <f t="shared" si="99"/>
        <v>0</v>
      </c>
      <c r="K264" s="83">
        <f t="shared" si="100"/>
        <v>108</v>
      </c>
      <c r="L264" s="307">
        <f t="shared" si="101"/>
        <v>108</v>
      </c>
      <c r="M264" s="80"/>
      <c r="N264" s="308">
        <f>Q$3*L264</f>
        <v>26.827200000000001</v>
      </c>
      <c r="O264" s="80"/>
      <c r="P264" s="309">
        <f>J264*(1+Q$3)</f>
        <v>0</v>
      </c>
      <c r="Q264" s="307">
        <f>L264*(1+Q$3)</f>
        <v>134.8272</v>
      </c>
    </row>
    <row r="265" spans="1:17" x14ac:dyDescent="0.2">
      <c r="A265" s="104" t="s">
        <v>865</v>
      </c>
      <c r="B265" s="105" t="s">
        <v>866</v>
      </c>
      <c r="C265" s="122" t="s">
        <v>37</v>
      </c>
      <c r="D265" s="311" t="s">
        <v>867</v>
      </c>
      <c r="E265" s="81"/>
      <c r="F265" s="82">
        <v>0</v>
      </c>
      <c r="G265" s="306">
        <v>2.86</v>
      </c>
      <c r="H265" s="307">
        <f t="shared" si="98"/>
        <v>2.86</v>
      </c>
      <c r="I265" s="80"/>
      <c r="J265" s="82">
        <f t="shared" si="99"/>
        <v>0</v>
      </c>
      <c r="K265" s="83">
        <f t="shared" si="100"/>
        <v>108.67999999999999</v>
      </c>
      <c r="L265" s="307">
        <f t="shared" si="101"/>
        <v>108.67999999999999</v>
      </c>
      <c r="M265" s="80"/>
      <c r="N265" s="308">
        <f>Q$3*L265</f>
        <v>26.996112</v>
      </c>
      <c r="O265" s="80"/>
      <c r="P265" s="309">
        <f>J265*(1+Q$3)</f>
        <v>0</v>
      </c>
      <c r="Q265" s="307">
        <f>L265*(1+Q$3)</f>
        <v>135.67611199999999</v>
      </c>
    </row>
    <row r="266" spans="1:17" x14ac:dyDescent="0.2">
      <c r="A266" s="104" t="s">
        <v>868</v>
      </c>
      <c r="B266" s="105" t="s">
        <v>869</v>
      </c>
      <c r="C266" s="122" t="s">
        <v>75</v>
      </c>
      <c r="D266" s="311" t="s">
        <v>652</v>
      </c>
      <c r="E266" s="81"/>
      <c r="F266" s="82">
        <v>0</v>
      </c>
      <c r="G266" s="306">
        <v>2.0499999999999998</v>
      </c>
      <c r="H266" s="307">
        <f t="shared" si="98"/>
        <v>2.0499999999999998</v>
      </c>
      <c r="I266" s="80"/>
      <c r="J266" s="82">
        <f t="shared" si="99"/>
        <v>0</v>
      </c>
      <c r="K266" s="83">
        <f t="shared" si="100"/>
        <v>307.5</v>
      </c>
      <c r="L266" s="307">
        <f t="shared" si="101"/>
        <v>307.5</v>
      </c>
      <c r="M266" s="80"/>
      <c r="N266" s="308">
        <f>Q$3*L266</f>
        <v>76.38300000000001</v>
      </c>
      <c r="O266" s="80"/>
      <c r="P266" s="309">
        <f>J266*(1+Q$3)</f>
        <v>0</v>
      </c>
      <c r="Q266" s="307">
        <f>L266*(1+Q$3)</f>
        <v>383.88299999999998</v>
      </c>
    </row>
    <row r="267" spans="1:17" x14ac:dyDescent="0.2">
      <c r="A267" s="104" t="s">
        <v>870</v>
      </c>
      <c r="B267" s="105" t="s">
        <v>871</v>
      </c>
      <c r="C267" s="122" t="s">
        <v>37</v>
      </c>
      <c r="D267" s="311" t="s">
        <v>867</v>
      </c>
      <c r="E267" s="81"/>
      <c r="F267" s="82">
        <v>0</v>
      </c>
      <c r="G267" s="306">
        <v>4.49</v>
      </c>
      <c r="H267" s="307">
        <f t="shared" si="98"/>
        <v>4.49</v>
      </c>
      <c r="I267" s="80"/>
      <c r="J267" s="82">
        <f t="shared" si="99"/>
        <v>0</v>
      </c>
      <c r="K267" s="83">
        <f t="shared" si="100"/>
        <v>170.62</v>
      </c>
      <c r="L267" s="307">
        <f t="shared" si="101"/>
        <v>170.62</v>
      </c>
      <c r="M267" s="80"/>
      <c r="N267" s="308">
        <f>Q$3*L267</f>
        <v>42.382008000000006</v>
      </c>
      <c r="O267" s="80"/>
      <c r="P267" s="309">
        <f>J267*(1+Q$3)</f>
        <v>0</v>
      </c>
      <c r="Q267" s="307">
        <f>L267*(1+Q$3)</f>
        <v>213.00200799999999</v>
      </c>
    </row>
    <row r="268" spans="1:17" x14ac:dyDescent="0.2">
      <c r="A268" s="104" t="s">
        <v>872</v>
      </c>
      <c r="B268" s="105" t="s">
        <v>873</v>
      </c>
      <c r="C268" s="122" t="s">
        <v>75</v>
      </c>
      <c r="D268" s="311" t="s">
        <v>874</v>
      </c>
      <c r="E268" s="81"/>
      <c r="F268" s="82">
        <v>0</v>
      </c>
      <c r="G268" s="306">
        <v>6.51</v>
      </c>
      <c r="H268" s="307">
        <f t="shared" si="98"/>
        <v>6.51</v>
      </c>
      <c r="I268" s="80"/>
      <c r="J268" s="82">
        <f t="shared" si="99"/>
        <v>0</v>
      </c>
      <c r="K268" s="83">
        <f t="shared" si="100"/>
        <v>201.81</v>
      </c>
      <c r="L268" s="307">
        <f t="shared" si="101"/>
        <v>201.81</v>
      </c>
      <c r="M268" s="80"/>
      <c r="N268" s="308">
        <f>Q$3*L268</f>
        <v>50.129604</v>
      </c>
      <c r="O268" s="80"/>
      <c r="P268" s="309">
        <f>J268*(1+Q$3)</f>
        <v>0</v>
      </c>
      <c r="Q268" s="307">
        <f>L268*(1+Q$3)</f>
        <v>251.939604</v>
      </c>
    </row>
    <row r="269" spans="1:17" s="145" customFormat="1" x14ac:dyDescent="0.2">
      <c r="A269" s="135" t="s">
        <v>875</v>
      </c>
      <c r="B269" s="136" t="s">
        <v>876</v>
      </c>
      <c r="C269" s="136"/>
      <c r="D269" s="314"/>
      <c r="E269" s="137"/>
      <c r="F269" s="150">
        <f>SUM(Q270:Q274)</f>
        <v>1278.5613439999997</v>
      </c>
      <c r="G269" s="136"/>
      <c r="H269" s="138"/>
      <c r="I269" s="139"/>
      <c r="J269" s="140"/>
      <c r="K269" s="141"/>
      <c r="L269" s="138"/>
      <c r="M269" s="142"/>
      <c r="N269" s="143"/>
      <c r="O269" s="139"/>
      <c r="P269" s="144"/>
      <c r="Q269" s="138"/>
    </row>
    <row r="270" spans="1:17" ht="25.5" x14ac:dyDescent="0.2">
      <c r="A270" s="104" t="s">
        <v>877</v>
      </c>
      <c r="B270" s="105" t="s">
        <v>878</v>
      </c>
      <c r="C270" s="122" t="s">
        <v>37</v>
      </c>
      <c r="D270" s="311" t="s">
        <v>482</v>
      </c>
      <c r="E270" s="81"/>
      <c r="F270" s="82">
        <v>0</v>
      </c>
      <c r="G270" s="306">
        <v>13.92</v>
      </c>
      <c r="H270" s="307">
        <f t="shared" si="98"/>
        <v>13.92</v>
      </c>
      <c r="I270" s="80"/>
      <c r="J270" s="82">
        <f t="shared" si="99"/>
        <v>0</v>
      </c>
      <c r="K270" s="83">
        <f t="shared" si="100"/>
        <v>97.44</v>
      </c>
      <c r="L270" s="307">
        <f t="shared" si="101"/>
        <v>97.44</v>
      </c>
      <c r="M270" s="80"/>
      <c r="N270" s="308">
        <f>Q$3*L270</f>
        <v>24.204096</v>
      </c>
      <c r="O270" s="80"/>
      <c r="P270" s="309">
        <f>J270*(1+Q$3)</f>
        <v>0</v>
      </c>
      <c r="Q270" s="307">
        <f>L270*(1+Q$3)</f>
        <v>121.64409599999999</v>
      </c>
    </row>
    <row r="271" spans="1:17" x14ac:dyDescent="0.2">
      <c r="A271" s="104" t="s">
        <v>879</v>
      </c>
      <c r="B271" s="105" t="s">
        <v>880</v>
      </c>
      <c r="C271" s="122" t="s">
        <v>37</v>
      </c>
      <c r="D271" s="311" t="s">
        <v>781</v>
      </c>
      <c r="E271" s="81"/>
      <c r="F271" s="82">
        <v>0</v>
      </c>
      <c r="G271" s="306">
        <v>2.5499999999999998</v>
      </c>
      <c r="H271" s="307">
        <f t="shared" si="98"/>
        <v>2.5499999999999998</v>
      </c>
      <c r="I271" s="80"/>
      <c r="J271" s="82">
        <f t="shared" si="99"/>
        <v>0</v>
      </c>
      <c r="K271" s="83">
        <f t="shared" si="100"/>
        <v>71.399999999999991</v>
      </c>
      <c r="L271" s="307">
        <f t="shared" si="101"/>
        <v>71.399999999999991</v>
      </c>
      <c r="M271" s="80"/>
      <c r="N271" s="308">
        <f>Q$3*L271</f>
        <v>17.735759999999999</v>
      </c>
      <c r="O271" s="80"/>
      <c r="P271" s="309">
        <f>J271*(1+Q$3)</f>
        <v>0</v>
      </c>
      <c r="Q271" s="307">
        <f>L271*(1+Q$3)</f>
        <v>89.135759999999991</v>
      </c>
    </row>
    <row r="272" spans="1:17" x14ac:dyDescent="0.2">
      <c r="A272" s="104" t="s">
        <v>881</v>
      </c>
      <c r="B272" s="105" t="s">
        <v>882</v>
      </c>
      <c r="C272" s="122" t="s">
        <v>37</v>
      </c>
      <c r="D272" s="311" t="s">
        <v>845</v>
      </c>
      <c r="E272" s="81"/>
      <c r="F272" s="82">
        <v>0</v>
      </c>
      <c r="G272" s="306">
        <v>6.01</v>
      </c>
      <c r="H272" s="307">
        <f t="shared" si="98"/>
        <v>6.01</v>
      </c>
      <c r="I272" s="80"/>
      <c r="J272" s="82">
        <f t="shared" si="99"/>
        <v>0</v>
      </c>
      <c r="K272" s="83">
        <f t="shared" si="100"/>
        <v>156.26</v>
      </c>
      <c r="L272" s="307">
        <f t="shared" si="101"/>
        <v>156.26</v>
      </c>
      <c r="M272" s="80"/>
      <c r="N272" s="308">
        <f>Q$3*L272</f>
        <v>38.814984000000003</v>
      </c>
      <c r="O272" s="80"/>
      <c r="P272" s="309">
        <f>J272*(1+Q$3)</f>
        <v>0</v>
      </c>
      <c r="Q272" s="307">
        <f>L272*(1+Q$3)</f>
        <v>195.07498399999997</v>
      </c>
    </row>
    <row r="273" spans="1:17" x14ac:dyDescent="0.2">
      <c r="A273" s="104" t="s">
        <v>883</v>
      </c>
      <c r="B273" s="105" t="s">
        <v>884</v>
      </c>
      <c r="C273" s="122" t="s">
        <v>37</v>
      </c>
      <c r="D273" s="311" t="s">
        <v>547</v>
      </c>
      <c r="E273" s="81"/>
      <c r="F273" s="82">
        <v>0</v>
      </c>
      <c r="G273" s="306">
        <v>7.83</v>
      </c>
      <c r="H273" s="307">
        <f t="shared" si="98"/>
        <v>7.83</v>
      </c>
      <c r="I273" s="80"/>
      <c r="J273" s="82">
        <f t="shared" si="99"/>
        <v>0</v>
      </c>
      <c r="K273" s="83">
        <f t="shared" si="100"/>
        <v>15.66</v>
      </c>
      <c r="L273" s="307">
        <f t="shared" si="101"/>
        <v>15.66</v>
      </c>
      <c r="M273" s="80"/>
      <c r="N273" s="308">
        <f>Q$3*L273</f>
        <v>3.8899440000000003</v>
      </c>
      <c r="O273" s="80"/>
      <c r="P273" s="309">
        <f>J273*(1+Q$3)</f>
        <v>0</v>
      </c>
      <c r="Q273" s="307">
        <f>L273*(1+Q$3)</f>
        <v>19.549944</v>
      </c>
    </row>
    <row r="274" spans="1:17" ht="25.5" x14ac:dyDescent="0.2">
      <c r="A274" s="104" t="s">
        <v>885</v>
      </c>
      <c r="B274" s="105" t="s">
        <v>886</v>
      </c>
      <c r="C274" s="122" t="s">
        <v>37</v>
      </c>
      <c r="D274" s="311" t="s">
        <v>887</v>
      </c>
      <c r="E274" s="81"/>
      <c r="F274" s="82">
        <v>0</v>
      </c>
      <c r="G274" s="306">
        <v>8.0399999999999991</v>
      </c>
      <c r="H274" s="307">
        <f t="shared" ref="H274" si="108">G274+F274</f>
        <v>8.0399999999999991</v>
      </c>
      <c r="I274" s="80"/>
      <c r="J274" s="82">
        <f t="shared" ref="J274" si="109">F274*D274</f>
        <v>0</v>
      </c>
      <c r="K274" s="83">
        <f t="shared" ref="K274" si="110">G274*D274</f>
        <v>683.4</v>
      </c>
      <c r="L274" s="307">
        <f t="shared" ref="L274" si="111">K274+J274</f>
        <v>683.4</v>
      </c>
      <c r="M274" s="80"/>
      <c r="N274" s="308">
        <f>Q$3*L274</f>
        <v>169.75656000000001</v>
      </c>
      <c r="O274" s="80"/>
      <c r="P274" s="309">
        <f>J274*(1+Q$3)</f>
        <v>0</v>
      </c>
      <c r="Q274" s="307">
        <f>L274*(1+Q$3)</f>
        <v>853.1565599999999</v>
      </c>
    </row>
    <row r="275" spans="1:17" s="145" customFormat="1" x14ac:dyDescent="0.2">
      <c r="A275" s="135" t="s">
        <v>888</v>
      </c>
      <c r="B275" s="136" t="s">
        <v>889</v>
      </c>
      <c r="C275" s="136"/>
      <c r="D275" s="314"/>
      <c r="E275" s="137"/>
      <c r="F275" s="150">
        <f>SUM(Q276:Q278)</f>
        <v>2619.0058760000002</v>
      </c>
      <c r="G275" s="136"/>
      <c r="H275" s="138"/>
      <c r="I275" s="139"/>
      <c r="J275" s="140"/>
      <c r="K275" s="141"/>
      <c r="L275" s="138"/>
      <c r="M275" s="142"/>
      <c r="N275" s="143"/>
      <c r="O275" s="139"/>
      <c r="P275" s="144"/>
      <c r="Q275" s="138"/>
    </row>
    <row r="276" spans="1:17" ht="63.75" x14ac:dyDescent="0.2">
      <c r="A276" s="104" t="s">
        <v>890</v>
      </c>
      <c r="B276" s="105" t="s">
        <v>891</v>
      </c>
      <c r="C276" s="122" t="s">
        <v>37</v>
      </c>
      <c r="D276" s="311" t="s">
        <v>451</v>
      </c>
      <c r="E276" s="81"/>
      <c r="F276" s="82">
        <v>0</v>
      </c>
      <c r="G276" s="306">
        <v>14.93</v>
      </c>
      <c r="H276" s="307">
        <f t="shared" ref="H276:H306" si="112">G276+F276</f>
        <v>14.93</v>
      </c>
      <c r="I276" s="80"/>
      <c r="J276" s="82">
        <f t="shared" ref="J276:J306" si="113">F276*D276</f>
        <v>0</v>
      </c>
      <c r="K276" s="83">
        <f t="shared" ref="K276:K306" si="114">G276*D276</f>
        <v>223.95</v>
      </c>
      <c r="L276" s="307">
        <f t="shared" ref="L276:L306" si="115">K276+J276</f>
        <v>223.95</v>
      </c>
      <c r="M276" s="80"/>
      <c r="N276" s="308">
        <f>Q$3*L276</f>
        <v>55.629179999999998</v>
      </c>
      <c r="O276" s="80"/>
      <c r="P276" s="309">
        <f>J276*(1+Q$3)</f>
        <v>0</v>
      </c>
      <c r="Q276" s="307">
        <f>L276*(1+Q$3)</f>
        <v>279.57917999999995</v>
      </c>
    </row>
    <row r="277" spans="1:17" ht="63.75" x14ac:dyDescent="0.2">
      <c r="A277" s="104" t="s">
        <v>892</v>
      </c>
      <c r="B277" s="105" t="s">
        <v>893</v>
      </c>
      <c r="C277" s="122" t="s">
        <v>37</v>
      </c>
      <c r="D277" s="311" t="s">
        <v>547</v>
      </c>
      <c r="E277" s="81"/>
      <c r="F277" s="82">
        <v>0</v>
      </c>
      <c r="G277" s="306">
        <v>14.93</v>
      </c>
      <c r="H277" s="307">
        <f t="shared" si="112"/>
        <v>14.93</v>
      </c>
      <c r="I277" s="80"/>
      <c r="J277" s="82">
        <f t="shared" si="113"/>
        <v>0</v>
      </c>
      <c r="K277" s="83">
        <f t="shared" si="114"/>
        <v>29.86</v>
      </c>
      <c r="L277" s="307">
        <f t="shared" si="115"/>
        <v>29.86</v>
      </c>
      <c r="M277" s="80"/>
      <c r="N277" s="308">
        <f>Q$3*L277</f>
        <v>7.417224</v>
      </c>
      <c r="O277" s="80"/>
      <c r="P277" s="309">
        <f>J277*(1+Q$3)</f>
        <v>0</v>
      </c>
      <c r="Q277" s="307">
        <f>L277*(1+Q$3)</f>
        <v>37.277223999999997</v>
      </c>
    </row>
    <row r="278" spans="1:17" ht="51" x14ac:dyDescent="0.2">
      <c r="A278" s="104" t="s">
        <v>894</v>
      </c>
      <c r="B278" s="105" t="s">
        <v>895</v>
      </c>
      <c r="C278" s="122" t="s">
        <v>37</v>
      </c>
      <c r="D278" s="311" t="s">
        <v>896</v>
      </c>
      <c r="E278" s="81"/>
      <c r="F278" s="82">
        <v>0</v>
      </c>
      <c r="G278" s="306">
        <v>12.46</v>
      </c>
      <c r="H278" s="307">
        <f t="shared" si="112"/>
        <v>12.46</v>
      </c>
      <c r="I278" s="80"/>
      <c r="J278" s="82">
        <f t="shared" si="113"/>
        <v>0</v>
      </c>
      <c r="K278" s="83">
        <f t="shared" si="114"/>
        <v>1844.0800000000002</v>
      </c>
      <c r="L278" s="307">
        <f t="shared" si="115"/>
        <v>1844.0800000000002</v>
      </c>
      <c r="M278" s="80"/>
      <c r="N278" s="308">
        <f>Q$3*L278</f>
        <v>458.06947200000008</v>
      </c>
      <c r="O278" s="80"/>
      <c r="P278" s="309">
        <f>J278*(1+Q$3)</f>
        <v>0</v>
      </c>
      <c r="Q278" s="307">
        <f>L278*(1+Q$3)</f>
        <v>2302.1494720000001</v>
      </c>
    </row>
    <row r="279" spans="1:17" s="145" customFormat="1" x14ac:dyDescent="0.2">
      <c r="A279" s="135" t="s">
        <v>897</v>
      </c>
      <c r="B279" s="136" t="s">
        <v>898</v>
      </c>
      <c r="C279" s="136"/>
      <c r="D279" s="314"/>
      <c r="E279" s="137"/>
      <c r="F279" s="150">
        <f>SUM(Q280)</f>
        <v>97.250360000000001</v>
      </c>
      <c r="G279" s="136"/>
      <c r="H279" s="138"/>
      <c r="I279" s="139"/>
      <c r="J279" s="140"/>
      <c r="K279" s="141"/>
      <c r="L279" s="138"/>
      <c r="M279" s="142"/>
      <c r="N279" s="143"/>
      <c r="O279" s="139"/>
      <c r="P279" s="144"/>
      <c r="Q279" s="138"/>
    </row>
    <row r="280" spans="1:17" x14ac:dyDescent="0.2">
      <c r="A280" s="104" t="s">
        <v>899</v>
      </c>
      <c r="B280" s="105" t="s">
        <v>900</v>
      </c>
      <c r="C280" s="122" t="s">
        <v>37</v>
      </c>
      <c r="D280" s="311" t="s">
        <v>457</v>
      </c>
      <c r="E280" s="81"/>
      <c r="F280" s="82">
        <v>0</v>
      </c>
      <c r="G280" s="306">
        <v>77.900000000000006</v>
      </c>
      <c r="H280" s="307">
        <f t="shared" si="112"/>
        <v>77.900000000000006</v>
      </c>
      <c r="I280" s="80"/>
      <c r="J280" s="82">
        <f t="shared" si="113"/>
        <v>0</v>
      </c>
      <c r="K280" s="83">
        <f t="shared" si="114"/>
        <v>77.900000000000006</v>
      </c>
      <c r="L280" s="307">
        <f t="shared" si="115"/>
        <v>77.900000000000006</v>
      </c>
      <c r="M280" s="80"/>
      <c r="N280" s="308">
        <f>Q$3*L280</f>
        <v>19.350360000000002</v>
      </c>
      <c r="O280" s="80"/>
      <c r="P280" s="309">
        <f>J280*(1+Q$3)</f>
        <v>0</v>
      </c>
      <c r="Q280" s="307">
        <f>L280*(1+Q$3)</f>
        <v>97.250360000000001</v>
      </c>
    </row>
    <row r="281" spans="1:17" s="145" customFormat="1" x14ac:dyDescent="0.2">
      <c r="A281" s="135" t="s">
        <v>901</v>
      </c>
      <c r="B281" s="136" t="s">
        <v>902</v>
      </c>
      <c r="C281" s="136"/>
      <c r="D281" s="314"/>
      <c r="E281" s="137"/>
      <c r="F281" s="150">
        <f>SUM(Q282:Q286)</f>
        <v>15483.518196000001</v>
      </c>
      <c r="G281" s="136"/>
      <c r="H281" s="138"/>
      <c r="I281" s="139"/>
      <c r="J281" s="140"/>
      <c r="K281" s="141"/>
      <c r="L281" s="138"/>
      <c r="M281" s="142"/>
      <c r="N281" s="143"/>
      <c r="O281" s="139"/>
      <c r="P281" s="144"/>
      <c r="Q281" s="138"/>
    </row>
    <row r="282" spans="1:17" x14ac:dyDescent="0.2">
      <c r="A282" s="104" t="s">
        <v>903</v>
      </c>
      <c r="B282" s="105" t="s">
        <v>904</v>
      </c>
      <c r="C282" s="122" t="s">
        <v>151</v>
      </c>
      <c r="D282" s="311" t="s">
        <v>596</v>
      </c>
      <c r="E282" s="81"/>
      <c r="F282" s="82">
        <v>38.01</v>
      </c>
      <c r="G282" s="306">
        <v>12.06</v>
      </c>
      <c r="H282" s="307">
        <f t="shared" si="112"/>
        <v>50.07</v>
      </c>
      <c r="I282" s="80"/>
      <c r="J282" s="82">
        <f t="shared" si="113"/>
        <v>3040.7999999999997</v>
      </c>
      <c r="K282" s="83">
        <f t="shared" si="114"/>
        <v>964.80000000000007</v>
      </c>
      <c r="L282" s="307">
        <f t="shared" si="115"/>
        <v>4005.6</v>
      </c>
      <c r="M282" s="80"/>
      <c r="N282" s="308">
        <f>Q$3*L282</f>
        <v>994.99104</v>
      </c>
      <c r="O282" s="80"/>
      <c r="P282" s="309">
        <f>J282*(1+Q$3)</f>
        <v>3796.1347199999996</v>
      </c>
      <c r="Q282" s="307">
        <f>L282*(1+Q$3)</f>
        <v>5000.5910399999993</v>
      </c>
    </row>
    <row r="283" spans="1:17" ht="25.5" x14ac:dyDescent="0.2">
      <c r="A283" s="104" t="s">
        <v>905</v>
      </c>
      <c r="B283" s="105" t="s">
        <v>906</v>
      </c>
      <c r="C283" s="122" t="s">
        <v>15</v>
      </c>
      <c r="D283" s="311" t="s">
        <v>654</v>
      </c>
      <c r="E283" s="81"/>
      <c r="F283" s="82">
        <v>22.17</v>
      </c>
      <c r="G283" s="306">
        <v>0</v>
      </c>
      <c r="H283" s="307">
        <f t="shared" si="112"/>
        <v>22.17</v>
      </c>
      <c r="I283" s="80"/>
      <c r="J283" s="82">
        <f t="shared" si="113"/>
        <v>443.40000000000003</v>
      </c>
      <c r="K283" s="83">
        <f t="shared" si="114"/>
        <v>0</v>
      </c>
      <c r="L283" s="307">
        <f t="shared" si="115"/>
        <v>443.40000000000003</v>
      </c>
      <c r="M283" s="80"/>
      <c r="N283" s="308">
        <f>Q$3*L283</f>
        <v>110.14056000000001</v>
      </c>
      <c r="O283" s="80"/>
      <c r="P283" s="309">
        <f>J283*(1+Q$3)</f>
        <v>553.54056000000003</v>
      </c>
      <c r="Q283" s="307">
        <f>L283*(1+Q$3)</f>
        <v>553.54056000000003</v>
      </c>
    </row>
    <row r="284" spans="1:17" ht="25.5" x14ac:dyDescent="0.2">
      <c r="A284" s="104" t="s">
        <v>907</v>
      </c>
      <c r="B284" s="105" t="s">
        <v>908</v>
      </c>
      <c r="C284" s="122" t="s">
        <v>15</v>
      </c>
      <c r="D284" s="311" t="s">
        <v>654</v>
      </c>
      <c r="E284" s="81"/>
      <c r="F284" s="82">
        <v>14.41</v>
      </c>
      <c r="G284" s="306">
        <v>0</v>
      </c>
      <c r="H284" s="307">
        <f t="shared" si="112"/>
        <v>14.41</v>
      </c>
      <c r="I284" s="80"/>
      <c r="J284" s="82">
        <f t="shared" si="113"/>
        <v>288.2</v>
      </c>
      <c r="K284" s="83">
        <f t="shared" si="114"/>
        <v>0</v>
      </c>
      <c r="L284" s="307">
        <f t="shared" si="115"/>
        <v>288.2</v>
      </c>
      <c r="M284" s="80"/>
      <c r="N284" s="308">
        <f>Q$3*L284</f>
        <v>71.588880000000003</v>
      </c>
      <c r="O284" s="80"/>
      <c r="P284" s="309">
        <f>J284*(1+Q$3)</f>
        <v>359.78887999999995</v>
      </c>
      <c r="Q284" s="307">
        <f>L284*(1+Q$3)</f>
        <v>359.78887999999995</v>
      </c>
    </row>
    <row r="285" spans="1:17" x14ac:dyDescent="0.2">
      <c r="A285" s="104" t="s">
        <v>909</v>
      </c>
      <c r="B285" s="105" t="s">
        <v>910</v>
      </c>
      <c r="C285" s="122" t="s">
        <v>15</v>
      </c>
      <c r="D285" s="311" t="s">
        <v>475</v>
      </c>
      <c r="E285" s="81"/>
      <c r="F285" s="82">
        <v>14.41</v>
      </c>
      <c r="G285" s="306">
        <v>0</v>
      </c>
      <c r="H285" s="307">
        <f t="shared" si="112"/>
        <v>14.41</v>
      </c>
      <c r="I285" s="80"/>
      <c r="J285" s="82">
        <f t="shared" si="113"/>
        <v>144.1</v>
      </c>
      <c r="K285" s="83">
        <f t="shared" si="114"/>
        <v>0</v>
      </c>
      <c r="L285" s="307">
        <f t="shared" si="115"/>
        <v>144.1</v>
      </c>
      <c r="M285" s="80"/>
      <c r="N285" s="308">
        <f>Q$3*L285</f>
        <v>35.794440000000002</v>
      </c>
      <c r="O285" s="80"/>
      <c r="P285" s="309">
        <f>J285*(1+Q$3)</f>
        <v>179.89443999999997</v>
      </c>
      <c r="Q285" s="307">
        <f>L285*(1+Q$3)</f>
        <v>179.89443999999997</v>
      </c>
    </row>
    <row r="286" spans="1:17" ht="25.5" x14ac:dyDescent="0.2">
      <c r="A286" s="104" t="s">
        <v>911</v>
      </c>
      <c r="B286" s="105" t="s">
        <v>912</v>
      </c>
      <c r="C286" s="122" t="s">
        <v>75</v>
      </c>
      <c r="D286" s="311" t="s">
        <v>913</v>
      </c>
      <c r="E286" s="81"/>
      <c r="F286" s="82">
        <v>0</v>
      </c>
      <c r="G286" s="306">
        <v>28.17</v>
      </c>
      <c r="H286" s="307">
        <f t="shared" si="112"/>
        <v>28.17</v>
      </c>
      <c r="I286" s="80"/>
      <c r="J286" s="82">
        <f t="shared" si="113"/>
        <v>0</v>
      </c>
      <c r="K286" s="83">
        <f t="shared" si="114"/>
        <v>7521.39</v>
      </c>
      <c r="L286" s="307">
        <f t="shared" si="115"/>
        <v>7521.39</v>
      </c>
      <c r="M286" s="80"/>
      <c r="N286" s="308">
        <f>Q$3*L286</f>
        <v>1868.3132760000001</v>
      </c>
      <c r="O286" s="80"/>
      <c r="P286" s="309">
        <f>J286*(1+Q$3)</f>
        <v>0</v>
      </c>
      <c r="Q286" s="307">
        <f>L286*(1+Q$3)</f>
        <v>9389.7032760000002</v>
      </c>
    </row>
    <row r="287" spans="1:17" s="113" customFormat="1" x14ac:dyDescent="0.2">
      <c r="A287" s="123" t="s">
        <v>914</v>
      </c>
      <c r="B287" s="124" t="s">
        <v>253</v>
      </c>
      <c r="C287" s="124"/>
      <c r="D287" s="313"/>
      <c r="E287" s="134"/>
      <c r="F287" s="149">
        <f>F288+F290+F293+F300+F303</f>
        <v>19267.543436</v>
      </c>
      <c r="G287" s="124"/>
      <c r="H287" s="106"/>
      <c r="I287" s="107"/>
      <c r="J287" s="108"/>
      <c r="K287" s="109"/>
      <c r="L287" s="106"/>
      <c r="M287" s="110"/>
      <c r="N287" s="111"/>
      <c r="O287" s="107"/>
      <c r="P287" s="112"/>
      <c r="Q287" s="106"/>
    </row>
    <row r="288" spans="1:17" s="145" customFormat="1" x14ac:dyDescent="0.2">
      <c r="A288" s="135" t="s">
        <v>915</v>
      </c>
      <c r="B288" s="136" t="s">
        <v>916</v>
      </c>
      <c r="C288" s="136"/>
      <c r="D288" s="314"/>
      <c r="E288" s="137"/>
      <c r="F288" s="150">
        <f>SUM(Q289)</f>
        <v>8718.8256000000001</v>
      </c>
      <c r="G288" s="136"/>
      <c r="H288" s="138"/>
      <c r="I288" s="139"/>
      <c r="J288" s="140"/>
      <c r="K288" s="141"/>
      <c r="L288" s="138"/>
      <c r="M288" s="142"/>
      <c r="N288" s="143"/>
      <c r="O288" s="139"/>
      <c r="P288" s="144"/>
      <c r="Q288" s="138"/>
    </row>
    <row r="289" spans="1:17" ht="25.5" x14ac:dyDescent="0.2">
      <c r="A289" s="104" t="s">
        <v>917</v>
      </c>
      <c r="B289" s="105" t="s">
        <v>918</v>
      </c>
      <c r="C289" s="122" t="s">
        <v>75</v>
      </c>
      <c r="D289" s="311" t="s">
        <v>919</v>
      </c>
      <c r="E289" s="81"/>
      <c r="F289" s="82">
        <v>0</v>
      </c>
      <c r="G289" s="306">
        <v>5.82</v>
      </c>
      <c r="H289" s="307">
        <f t="shared" si="112"/>
        <v>5.82</v>
      </c>
      <c r="I289" s="80"/>
      <c r="J289" s="82">
        <f t="shared" si="113"/>
        <v>0</v>
      </c>
      <c r="K289" s="83">
        <f t="shared" si="114"/>
        <v>6984</v>
      </c>
      <c r="L289" s="307">
        <f t="shared" si="115"/>
        <v>6984</v>
      </c>
      <c r="M289" s="80"/>
      <c r="N289" s="308">
        <f>Q$3*L289</f>
        <v>1734.8256000000001</v>
      </c>
      <c r="O289" s="80"/>
      <c r="P289" s="309">
        <f>J289*(1+Q$3)</f>
        <v>0</v>
      </c>
      <c r="Q289" s="307">
        <f>L289*(1+Q$3)</f>
        <v>8718.8256000000001</v>
      </c>
    </row>
    <row r="290" spans="1:17" s="145" customFormat="1" x14ac:dyDescent="0.2">
      <c r="A290" s="135" t="s">
        <v>920</v>
      </c>
      <c r="B290" s="136" t="s">
        <v>921</v>
      </c>
      <c r="C290" s="136"/>
      <c r="D290" s="314"/>
      <c r="E290" s="137"/>
      <c r="F290" s="150">
        <f>SUM(Q291:Q292)</f>
        <v>1815.5481199999999</v>
      </c>
      <c r="G290" s="136"/>
      <c r="H290" s="138"/>
      <c r="I290" s="139"/>
      <c r="J290" s="140"/>
      <c r="K290" s="141"/>
      <c r="L290" s="138"/>
      <c r="M290" s="142"/>
      <c r="N290" s="143"/>
      <c r="O290" s="139"/>
      <c r="P290" s="144"/>
      <c r="Q290" s="138"/>
    </row>
    <row r="291" spans="1:17" x14ac:dyDescent="0.2">
      <c r="A291" s="104" t="s">
        <v>922</v>
      </c>
      <c r="B291" s="105" t="s">
        <v>923</v>
      </c>
      <c r="C291" s="122" t="s">
        <v>75</v>
      </c>
      <c r="D291" s="311" t="s">
        <v>475</v>
      </c>
      <c r="E291" s="81"/>
      <c r="F291" s="82">
        <v>0</v>
      </c>
      <c r="G291" s="306">
        <v>6.59</v>
      </c>
      <c r="H291" s="307">
        <f t="shared" ref="H291:H292" si="116">G291+F291</f>
        <v>6.59</v>
      </c>
      <c r="I291" s="80"/>
      <c r="J291" s="82">
        <f t="shared" ref="J291:J292" si="117">F291*D291</f>
        <v>0</v>
      </c>
      <c r="K291" s="83">
        <f t="shared" ref="K291:K292" si="118">G291*D291</f>
        <v>65.900000000000006</v>
      </c>
      <c r="L291" s="307">
        <f t="shared" ref="L291:L292" si="119">K291+J291</f>
        <v>65.900000000000006</v>
      </c>
      <c r="M291" s="80"/>
      <c r="N291" s="308">
        <f>Q$3*L291</f>
        <v>16.369560000000003</v>
      </c>
      <c r="O291" s="80"/>
      <c r="P291" s="309">
        <f>J291*(1+Q$3)</f>
        <v>0</v>
      </c>
      <c r="Q291" s="307">
        <f>L291*(1+Q$3)</f>
        <v>82.269559999999998</v>
      </c>
    </row>
    <row r="292" spans="1:17" x14ac:dyDescent="0.2">
      <c r="A292" s="104" t="s">
        <v>924</v>
      </c>
      <c r="B292" s="105" t="s">
        <v>925</v>
      </c>
      <c r="C292" s="122" t="s">
        <v>37</v>
      </c>
      <c r="D292" s="311" t="s">
        <v>486</v>
      </c>
      <c r="E292" s="81"/>
      <c r="F292" s="82">
        <v>0</v>
      </c>
      <c r="G292" s="306">
        <v>347.1</v>
      </c>
      <c r="H292" s="307">
        <f t="shared" si="116"/>
        <v>347.1</v>
      </c>
      <c r="I292" s="80"/>
      <c r="J292" s="82">
        <f t="shared" si="117"/>
        <v>0</v>
      </c>
      <c r="K292" s="83">
        <f t="shared" si="118"/>
        <v>1388.4</v>
      </c>
      <c r="L292" s="307">
        <f t="shared" si="119"/>
        <v>1388.4</v>
      </c>
      <c r="M292" s="80"/>
      <c r="N292" s="308">
        <f>Q$3*L292</f>
        <v>344.87856000000005</v>
      </c>
      <c r="O292" s="80"/>
      <c r="P292" s="309">
        <f>J292*(1+Q$3)</f>
        <v>0</v>
      </c>
      <c r="Q292" s="307">
        <f>L292*(1+Q$3)</f>
        <v>1733.27856</v>
      </c>
    </row>
    <row r="293" spans="1:17" s="145" customFormat="1" x14ac:dyDescent="0.2">
      <c r="A293" s="135" t="s">
        <v>926</v>
      </c>
      <c r="B293" s="136" t="s">
        <v>861</v>
      </c>
      <c r="C293" s="136"/>
      <c r="D293" s="314"/>
      <c r="E293" s="137"/>
      <c r="F293" s="150">
        <f>SUM(Q294:Q299)</f>
        <v>1158.315456</v>
      </c>
      <c r="G293" s="136"/>
      <c r="H293" s="138"/>
      <c r="I293" s="139"/>
      <c r="J293" s="140"/>
      <c r="K293" s="141"/>
      <c r="L293" s="138"/>
      <c r="M293" s="142"/>
      <c r="N293" s="143"/>
      <c r="O293" s="139"/>
      <c r="P293" s="144"/>
      <c r="Q293" s="138"/>
    </row>
    <row r="294" spans="1:17" x14ac:dyDescent="0.2">
      <c r="A294" s="104" t="s">
        <v>927</v>
      </c>
      <c r="B294" s="105" t="s">
        <v>863</v>
      </c>
      <c r="C294" s="122" t="s">
        <v>37</v>
      </c>
      <c r="D294" s="311" t="s">
        <v>928</v>
      </c>
      <c r="E294" s="81"/>
      <c r="F294" s="82">
        <v>0</v>
      </c>
      <c r="G294" s="306">
        <v>1.44</v>
      </c>
      <c r="H294" s="307">
        <f t="shared" si="112"/>
        <v>1.44</v>
      </c>
      <c r="I294" s="80"/>
      <c r="J294" s="82">
        <f t="shared" si="113"/>
        <v>0</v>
      </c>
      <c r="K294" s="83">
        <f t="shared" si="114"/>
        <v>51.839999999999996</v>
      </c>
      <c r="L294" s="307">
        <f t="shared" si="115"/>
        <v>51.839999999999996</v>
      </c>
      <c r="M294" s="80"/>
      <c r="N294" s="308">
        <f t="shared" ref="N294:N299" si="120">Q$3*L294</f>
        <v>12.877056</v>
      </c>
      <c r="O294" s="80"/>
      <c r="P294" s="309">
        <f t="shared" ref="P294:P299" si="121">J294*(1+Q$3)</f>
        <v>0</v>
      </c>
      <c r="Q294" s="307">
        <f t="shared" ref="Q294:Q299" si="122">L294*(1+Q$3)</f>
        <v>64.717055999999999</v>
      </c>
    </row>
    <row r="295" spans="1:17" x14ac:dyDescent="0.2">
      <c r="A295" s="104" t="s">
        <v>929</v>
      </c>
      <c r="B295" s="105" t="s">
        <v>866</v>
      </c>
      <c r="C295" s="122" t="s">
        <v>37</v>
      </c>
      <c r="D295" s="311" t="s">
        <v>928</v>
      </c>
      <c r="E295" s="81"/>
      <c r="F295" s="82">
        <v>0</v>
      </c>
      <c r="G295" s="306">
        <v>2.86</v>
      </c>
      <c r="H295" s="307">
        <f t="shared" si="112"/>
        <v>2.86</v>
      </c>
      <c r="I295" s="80"/>
      <c r="J295" s="82">
        <f t="shared" si="113"/>
        <v>0</v>
      </c>
      <c r="K295" s="83">
        <f t="shared" si="114"/>
        <v>102.96</v>
      </c>
      <c r="L295" s="307">
        <f t="shared" si="115"/>
        <v>102.96</v>
      </c>
      <c r="M295" s="80"/>
      <c r="N295" s="308">
        <f t="shared" si="120"/>
        <v>25.575264000000001</v>
      </c>
      <c r="O295" s="80"/>
      <c r="P295" s="309">
        <f t="shared" si="121"/>
        <v>0</v>
      </c>
      <c r="Q295" s="307">
        <f t="shared" si="122"/>
        <v>128.53526399999998</v>
      </c>
    </row>
    <row r="296" spans="1:17" ht="25.5" x14ac:dyDescent="0.2">
      <c r="A296" s="104" t="s">
        <v>930</v>
      </c>
      <c r="B296" s="105" t="s">
        <v>931</v>
      </c>
      <c r="C296" s="122" t="s">
        <v>75</v>
      </c>
      <c r="D296" s="311" t="s">
        <v>932</v>
      </c>
      <c r="E296" s="81"/>
      <c r="F296" s="82">
        <v>0</v>
      </c>
      <c r="G296" s="306">
        <v>13.47</v>
      </c>
      <c r="H296" s="307">
        <f t="shared" si="112"/>
        <v>13.47</v>
      </c>
      <c r="I296" s="80"/>
      <c r="J296" s="82">
        <f t="shared" si="113"/>
        <v>0</v>
      </c>
      <c r="K296" s="83">
        <f t="shared" si="114"/>
        <v>175.11</v>
      </c>
      <c r="L296" s="307">
        <f t="shared" si="115"/>
        <v>175.11</v>
      </c>
      <c r="M296" s="80"/>
      <c r="N296" s="308">
        <f t="shared" si="120"/>
        <v>43.497324000000006</v>
      </c>
      <c r="O296" s="80"/>
      <c r="P296" s="309">
        <f t="shared" si="121"/>
        <v>0</v>
      </c>
      <c r="Q296" s="307">
        <f t="shared" si="122"/>
        <v>218.60732400000001</v>
      </c>
    </row>
    <row r="297" spans="1:17" x14ac:dyDescent="0.2">
      <c r="A297" s="104" t="s">
        <v>933</v>
      </c>
      <c r="B297" s="105" t="s">
        <v>934</v>
      </c>
      <c r="C297" s="122" t="s">
        <v>75</v>
      </c>
      <c r="D297" s="311" t="s">
        <v>807</v>
      </c>
      <c r="E297" s="81"/>
      <c r="F297" s="82">
        <v>0</v>
      </c>
      <c r="G297" s="306">
        <v>3.8</v>
      </c>
      <c r="H297" s="307">
        <f t="shared" si="112"/>
        <v>3.8</v>
      </c>
      <c r="I297" s="80"/>
      <c r="J297" s="82">
        <f t="shared" si="113"/>
        <v>0</v>
      </c>
      <c r="K297" s="83">
        <f t="shared" si="114"/>
        <v>182.39999999999998</v>
      </c>
      <c r="L297" s="307">
        <f t="shared" si="115"/>
        <v>182.39999999999998</v>
      </c>
      <c r="M297" s="80"/>
      <c r="N297" s="308">
        <f t="shared" si="120"/>
        <v>45.308159999999994</v>
      </c>
      <c r="O297" s="80"/>
      <c r="P297" s="309">
        <f t="shared" si="121"/>
        <v>0</v>
      </c>
      <c r="Q297" s="307">
        <f t="shared" si="122"/>
        <v>227.70815999999996</v>
      </c>
    </row>
    <row r="298" spans="1:17" x14ac:dyDescent="0.2">
      <c r="A298" s="104" t="s">
        <v>935</v>
      </c>
      <c r="B298" s="105" t="s">
        <v>871</v>
      </c>
      <c r="C298" s="122" t="s">
        <v>37</v>
      </c>
      <c r="D298" s="311" t="s">
        <v>928</v>
      </c>
      <c r="E298" s="81"/>
      <c r="F298" s="82">
        <v>0</v>
      </c>
      <c r="G298" s="306">
        <v>4.49</v>
      </c>
      <c r="H298" s="307">
        <f t="shared" si="112"/>
        <v>4.49</v>
      </c>
      <c r="I298" s="80"/>
      <c r="J298" s="82">
        <f t="shared" si="113"/>
        <v>0</v>
      </c>
      <c r="K298" s="83">
        <f t="shared" si="114"/>
        <v>161.64000000000001</v>
      </c>
      <c r="L298" s="307">
        <f t="shared" si="115"/>
        <v>161.64000000000001</v>
      </c>
      <c r="M298" s="80"/>
      <c r="N298" s="308">
        <f t="shared" si="120"/>
        <v>40.151376000000006</v>
      </c>
      <c r="O298" s="80"/>
      <c r="P298" s="309">
        <f t="shared" si="121"/>
        <v>0</v>
      </c>
      <c r="Q298" s="307">
        <f t="shared" si="122"/>
        <v>201.79137600000001</v>
      </c>
    </row>
    <row r="299" spans="1:17" x14ac:dyDescent="0.2">
      <c r="A299" s="104" t="s">
        <v>936</v>
      </c>
      <c r="B299" s="105" t="s">
        <v>873</v>
      </c>
      <c r="C299" s="122" t="s">
        <v>75</v>
      </c>
      <c r="D299" s="311" t="s">
        <v>937</v>
      </c>
      <c r="E299" s="81"/>
      <c r="F299" s="82">
        <v>0</v>
      </c>
      <c r="G299" s="306">
        <v>6.51</v>
      </c>
      <c r="H299" s="307">
        <f t="shared" si="112"/>
        <v>6.51</v>
      </c>
      <c r="I299" s="80"/>
      <c r="J299" s="82">
        <f t="shared" si="113"/>
        <v>0</v>
      </c>
      <c r="K299" s="83">
        <f t="shared" si="114"/>
        <v>253.89</v>
      </c>
      <c r="L299" s="307">
        <f t="shared" si="115"/>
        <v>253.89</v>
      </c>
      <c r="M299" s="80"/>
      <c r="N299" s="308">
        <f t="shared" si="120"/>
        <v>63.066276000000002</v>
      </c>
      <c r="O299" s="80"/>
      <c r="P299" s="309">
        <f t="shared" si="121"/>
        <v>0</v>
      </c>
      <c r="Q299" s="307">
        <f t="shared" si="122"/>
        <v>316.95627599999995</v>
      </c>
    </row>
    <row r="300" spans="1:17" s="145" customFormat="1" x14ac:dyDescent="0.2">
      <c r="A300" s="135" t="s">
        <v>938</v>
      </c>
      <c r="B300" s="136" t="s">
        <v>939</v>
      </c>
      <c r="C300" s="136"/>
      <c r="D300" s="314"/>
      <c r="E300" s="137"/>
      <c r="F300" s="150">
        <f>SUM(Q301:Q302)</f>
        <v>1380.6305280000001</v>
      </c>
      <c r="G300" s="136"/>
      <c r="H300" s="138"/>
      <c r="I300" s="139"/>
      <c r="J300" s="140"/>
      <c r="K300" s="141"/>
      <c r="L300" s="138"/>
      <c r="M300" s="142"/>
      <c r="N300" s="143"/>
      <c r="O300" s="139"/>
      <c r="P300" s="144"/>
      <c r="Q300" s="138"/>
    </row>
    <row r="301" spans="1:17" ht="25.5" x14ac:dyDescent="0.2">
      <c r="A301" s="104" t="s">
        <v>940</v>
      </c>
      <c r="B301" s="105" t="s">
        <v>941</v>
      </c>
      <c r="C301" s="122" t="s">
        <v>37</v>
      </c>
      <c r="D301" s="311" t="s">
        <v>928</v>
      </c>
      <c r="E301" s="81"/>
      <c r="F301" s="82">
        <v>0</v>
      </c>
      <c r="G301" s="306">
        <v>2.5499999999999998</v>
      </c>
      <c r="H301" s="307">
        <f t="shared" si="112"/>
        <v>2.5499999999999998</v>
      </c>
      <c r="I301" s="80"/>
      <c r="J301" s="82">
        <f t="shared" si="113"/>
        <v>0</v>
      </c>
      <c r="K301" s="83">
        <f t="shared" si="114"/>
        <v>91.8</v>
      </c>
      <c r="L301" s="307">
        <f t="shared" si="115"/>
        <v>91.8</v>
      </c>
      <c r="M301" s="80"/>
      <c r="N301" s="308">
        <f>Q$3*L301</f>
        <v>22.80312</v>
      </c>
      <c r="O301" s="80"/>
      <c r="P301" s="309">
        <f>J301*(1+Q$3)</f>
        <v>0</v>
      </c>
      <c r="Q301" s="307">
        <f>L301*(1+Q$3)</f>
        <v>114.60311999999999</v>
      </c>
    </row>
    <row r="302" spans="1:17" x14ac:dyDescent="0.2">
      <c r="A302" s="104" t="s">
        <v>942</v>
      </c>
      <c r="B302" s="105" t="s">
        <v>943</v>
      </c>
      <c r="C302" s="122" t="s">
        <v>37</v>
      </c>
      <c r="D302" s="311" t="s">
        <v>928</v>
      </c>
      <c r="E302" s="81"/>
      <c r="F302" s="82">
        <v>0</v>
      </c>
      <c r="G302" s="306">
        <v>28.17</v>
      </c>
      <c r="H302" s="307">
        <f t="shared" si="112"/>
        <v>28.17</v>
      </c>
      <c r="I302" s="80"/>
      <c r="J302" s="82">
        <f t="shared" si="113"/>
        <v>0</v>
      </c>
      <c r="K302" s="83">
        <f t="shared" si="114"/>
        <v>1014.1200000000001</v>
      </c>
      <c r="L302" s="307">
        <f t="shared" si="115"/>
        <v>1014.1200000000001</v>
      </c>
      <c r="M302" s="80"/>
      <c r="N302" s="308">
        <f>Q$3*L302</f>
        <v>251.90740800000003</v>
      </c>
      <c r="O302" s="80"/>
      <c r="P302" s="309">
        <f>J302*(1+Q$3)</f>
        <v>0</v>
      </c>
      <c r="Q302" s="307">
        <f>L302*(1+Q$3)</f>
        <v>1266.0274080000002</v>
      </c>
    </row>
    <row r="303" spans="1:17" s="145" customFormat="1" x14ac:dyDescent="0.2">
      <c r="A303" s="135" t="s">
        <v>944</v>
      </c>
      <c r="B303" s="136" t="s">
        <v>902</v>
      </c>
      <c r="C303" s="136"/>
      <c r="D303" s="314"/>
      <c r="E303" s="137"/>
      <c r="F303" s="150">
        <f>SUM(Q304:Q306)</f>
        <v>6194.2237319999995</v>
      </c>
      <c r="G303" s="136"/>
      <c r="H303" s="138"/>
      <c r="I303" s="139"/>
      <c r="J303" s="140"/>
      <c r="K303" s="141"/>
      <c r="L303" s="138"/>
      <c r="M303" s="142"/>
      <c r="N303" s="143"/>
      <c r="O303" s="139"/>
      <c r="P303" s="144"/>
      <c r="Q303" s="138"/>
    </row>
    <row r="304" spans="1:17" ht="25.5" x14ac:dyDescent="0.2">
      <c r="A304" s="104" t="s">
        <v>945</v>
      </c>
      <c r="B304" s="105" t="s">
        <v>946</v>
      </c>
      <c r="C304" s="122" t="s">
        <v>151</v>
      </c>
      <c r="D304" s="311" t="s">
        <v>504</v>
      </c>
      <c r="E304" s="81"/>
      <c r="F304" s="82">
        <v>38.01</v>
      </c>
      <c r="G304" s="306">
        <v>12.06</v>
      </c>
      <c r="H304" s="307">
        <f t="shared" si="112"/>
        <v>50.07</v>
      </c>
      <c r="I304" s="80"/>
      <c r="J304" s="82">
        <f t="shared" si="113"/>
        <v>2280.6</v>
      </c>
      <c r="K304" s="83">
        <f t="shared" si="114"/>
        <v>723.6</v>
      </c>
      <c r="L304" s="307">
        <f t="shared" si="115"/>
        <v>3004.2</v>
      </c>
      <c r="M304" s="80"/>
      <c r="N304" s="308">
        <f>Q$3*L304</f>
        <v>746.24328000000003</v>
      </c>
      <c r="O304" s="80"/>
      <c r="P304" s="309">
        <f>J304*(1+Q$3)</f>
        <v>2847.1010399999996</v>
      </c>
      <c r="Q304" s="307">
        <f>L304*(1+Q$3)</f>
        <v>3750.4432799999995</v>
      </c>
    </row>
    <row r="305" spans="1:17" ht="25.5" x14ac:dyDescent="0.2">
      <c r="A305" s="104" t="s">
        <v>947</v>
      </c>
      <c r="B305" s="105" t="s">
        <v>948</v>
      </c>
      <c r="C305" s="122" t="s">
        <v>15</v>
      </c>
      <c r="D305" s="311" t="s">
        <v>654</v>
      </c>
      <c r="E305" s="81"/>
      <c r="F305" s="82">
        <v>14.41</v>
      </c>
      <c r="G305" s="306">
        <v>0</v>
      </c>
      <c r="H305" s="307">
        <f t="shared" si="112"/>
        <v>14.41</v>
      </c>
      <c r="I305" s="80"/>
      <c r="J305" s="82">
        <f t="shared" si="113"/>
        <v>288.2</v>
      </c>
      <c r="K305" s="83">
        <f t="shared" si="114"/>
        <v>0</v>
      </c>
      <c r="L305" s="307">
        <f t="shared" si="115"/>
        <v>288.2</v>
      </c>
      <c r="M305" s="80"/>
      <c r="N305" s="308">
        <f>Q$3*L305</f>
        <v>71.588880000000003</v>
      </c>
      <c r="O305" s="80"/>
      <c r="P305" s="309">
        <f>J305*(1+Q$3)</f>
        <v>359.78887999999995</v>
      </c>
      <c r="Q305" s="307">
        <f>L305*(1+Q$3)</f>
        <v>359.78887999999995</v>
      </c>
    </row>
    <row r="306" spans="1:17" x14ac:dyDescent="0.2">
      <c r="A306" s="104" t="s">
        <v>949</v>
      </c>
      <c r="B306" s="105" t="s">
        <v>950</v>
      </c>
      <c r="C306" s="122" t="s">
        <v>951</v>
      </c>
      <c r="D306" s="311" t="s">
        <v>457</v>
      </c>
      <c r="E306" s="81"/>
      <c r="F306" s="82">
        <v>0</v>
      </c>
      <c r="G306" s="306">
        <v>1669.33</v>
      </c>
      <c r="H306" s="307">
        <f t="shared" si="112"/>
        <v>1669.33</v>
      </c>
      <c r="I306" s="80"/>
      <c r="J306" s="82">
        <f t="shared" si="113"/>
        <v>0</v>
      </c>
      <c r="K306" s="83">
        <f t="shared" si="114"/>
        <v>1669.33</v>
      </c>
      <c r="L306" s="307">
        <f t="shared" si="115"/>
        <v>1669.33</v>
      </c>
      <c r="M306" s="80"/>
      <c r="N306" s="308">
        <f>Q$3*L306</f>
        <v>414.66157199999998</v>
      </c>
      <c r="O306" s="80"/>
      <c r="P306" s="309">
        <f>J306*(1+Q$3)</f>
        <v>0</v>
      </c>
      <c r="Q306" s="307">
        <f>L306*(1+Q$3)</f>
        <v>2083.9915719999999</v>
      </c>
    </row>
    <row r="307" spans="1:17" s="113" customFormat="1" x14ac:dyDescent="0.2">
      <c r="A307" s="123" t="s">
        <v>952</v>
      </c>
      <c r="B307" s="124" t="s">
        <v>185</v>
      </c>
      <c r="C307" s="124"/>
      <c r="D307" s="313"/>
      <c r="E307" s="134"/>
      <c r="F307" s="149">
        <f>SUM(Q308:Q317)</f>
        <v>2742.1480519999996</v>
      </c>
      <c r="G307" s="124"/>
      <c r="H307" s="106"/>
      <c r="I307" s="107"/>
      <c r="J307" s="108"/>
      <c r="K307" s="109"/>
      <c r="L307" s="106"/>
      <c r="M307" s="110"/>
      <c r="N307" s="111"/>
      <c r="O307" s="107"/>
      <c r="P307" s="112"/>
      <c r="Q307" s="106"/>
    </row>
    <row r="308" spans="1:17" ht="25.5" x14ac:dyDescent="0.2">
      <c r="A308" s="104" t="s">
        <v>953</v>
      </c>
      <c r="B308" s="105" t="s">
        <v>954</v>
      </c>
      <c r="C308" s="122" t="s">
        <v>15</v>
      </c>
      <c r="D308" s="311" t="s">
        <v>550</v>
      </c>
      <c r="E308" s="81"/>
      <c r="F308" s="82">
        <v>22.66</v>
      </c>
      <c r="G308" s="306">
        <v>6.04</v>
      </c>
      <c r="H308" s="307">
        <f t="shared" ref="H308:H317" si="123">G308+F308</f>
        <v>28.7</v>
      </c>
      <c r="I308" s="80"/>
      <c r="J308" s="82">
        <f t="shared" ref="J308:J317" si="124">F308*D308</f>
        <v>181.28</v>
      </c>
      <c r="K308" s="83">
        <f t="shared" ref="K308:K317" si="125">G308*D308</f>
        <v>48.32</v>
      </c>
      <c r="L308" s="307">
        <f t="shared" ref="L308:L317" si="126">K308+J308</f>
        <v>229.6</v>
      </c>
      <c r="M308" s="80"/>
      <c r="N308" s="308">
        <f t="shared" ref="N308:N317" si="127">Q$3*L308</f>
        <v>57.032640000000001</v>
      </c>
      <c r="O308" s="80"/>
      <c r="P308" s="309">
        <f t="shared" ref="P308:P317" si="128">J308*(1+Q$3)</f>
        <v>226.30995199999998</v>
      </c>
      <c r="Q308" s="307">
        <f t="shared" ref="Q308:Q317" si="129">L308*(1+Q$3)</f>
        <v>286.63263999999998</v>
      </c>
    </row>
    <row r="309" spans="1:17" x14ac:dyDescent="0.2">
      <c r="A309" s="104" t="s">
        <v>955</v>
      </c>
      <c r="B309" s="105" t="s">
        <v>956</v>
      </c>
      <c r="C309" s="122" t="s">
        <v>15</v>
      </c>
      <c r="D309" s="311" t="s">
        <v>486</v>
      </c>
      <c r="E309" s="81"/>
      <c r="F309" s="82">
        <v>22.66</v>
      </c>
      <c r="G309" s="306">
        <v>6.04</v>
      </c>
      <c r="H309" s="307">
        <f t="shared" si="123"/>
        <v>28.7</v>
      </c>
      <c r="I309" s="80"/>
      <c r="J309" s="82">
        <f t="shared" si="124"/>
        <v>90.64</v>
      </c>
      <c r="K309" s="83">
        <f t="shared" si="125"/>
        <v>24.16</v>
      </c>
      <c r="L309" s="307">
        <f t="shared" si="126"/>
        <v>114.8</v>
      </c>
      <c r="M309" s="80"/>
      <c r="N309" s="308">
        <f t="shared" si="127"/>
        <v>28.51632</v>
      </c>
      <c r="O309" s="80"/>
      <c r="P309" s="309">
        <f t="shared" si="128"/>
        <v>113.15497599999999</v>
      </c>
      <c r="Q309" s="307">
        <f t="shared" si="129"/>
        <v>143.31631999999999</v>
      </c>
    </row>
    <row r="310" spans="1:17" ht="51" x14ac:dyDescent="0.2">
      <c r="A310" s="104" t="s">
        <v>957</v>
      </c>
      <c r="B310" s="105" t="s">
        <v>958</v>
      </c>
      <c r="C310" s="122" t="s">
        <v>25</v>
      </c>
      <c r="D310" s="311" t="s">
        <v>457</v>
      </c>
      <c r="E310" s="81"/>
      <c r="F310" s="82">
        <v>0</v>
      </c>
      <c r="G310" s="306">
        <v>79.19</v>
      </c>
      <c r="H310" s="307">
        <f t="shared" si="123"/>
        <v>79.19</v>
      </c>
      <c r="I310" s="80"/>
      <c r="J310" s="82">
        <f t="shared" si="124"/>
        <v>0</v>
      </c>
      <c r="K310" s="83">
        <f t="shared" si="125"/>
        <v>79.19</v>
      </c>
      <c r="L310" s="307">
        <f t="shared" si="126"/>
        <v>79.19</v>
      </c>
      <c r="M310" s="80"/>
      <c r="N310" s="308">
        <f t="shared" si="127"/>
        <v>19.670795999999999</v>
      </c>
      <c r="O310" s="80"/>
      <c r="P310" s="309">
        <f t="shared" si="128"/>
        <v>0</v>
      </c>
      <c r="Q310" s="307">
        <f t="shared" si="129"/>
        <v>98.860795999999993</v>
      </c>
    </row>
    <row r="311" spans="1:17" ht="51" x14ac:dyDescent="0.2">
      <c r="A311" s="104" t="s">
        <v>959</v>
      </c>
      <c r="B311" s="105" t="s">
        <v>960</v>
      </c>
      <c r="C311" s="122" t="s">
        <v>25</v>
      </c>
      <c r="D311" s="311" t="s">
        <v>457</v>
      </c>
      <c r="E311" s="81"/>
      <c r="F311" s="82">
        <v>0</v>
      </c>
      <c r="G311" s="306">
        <v>79.19</v>
      </c>
      <c r="H311" s="307">
        <f t="shared" si="123"/>
        <v>79.19</v>
      </c>
      <c r="I311" s="80"/>
      <c r="J311" s="82">
        <f t="shared" si="124"/>
        <v>0</v>
      </c>
      <c r="K311" s="83">
        <f t="shared" si="125"/>
        <v>79.19</v>
      </c>
      <c r="L311" s="307">
        <f t="shared" si="126"/>
        <v>79.19</v>
      </c>
      <c r="M311" s="80"/>
      <c r="N311" s="308">
        <f t="shared" si="127"/>
        <v>19.670795999999999</v>
      </c>
      <c r="O311" s="80"/>
      <c r="P311" s="309">
        <f t="shared" si="128"/>
        <v>0</v>
      </c>
      <c r="Q311" s="307">
        <f t="shared" si="129"/>
        <v>98.860795999999993</v>
      </c>
    </row>
    <row r="312" spans="1:17" ht="51" x14ac:dyDescent="0.2">
      <c r="A312" s="104" t="s">
        <v>961</v>
      </c>
      <c r="B312" s="105" t="s">
        <v>962</v>
      </c>
      <c r="C312" s="122" t="s">
        <v>25</v>
      </c>
      <c r="D312" s="311" t="s">
        <v>457</v>
      </c>
      <c r="E312" s="81"/>
      <c r="F312" s="82">
        <v>0</v>
      </c>
      <c r="G312" s="306">
        <v>79.19</v>
      </c>
      <c r="H312" s="307">
        <f t="shared" si="123"/>
        <v>79.19</v>
      </c>
      <c r="I312" s="80"/>
      <c r="J312" s="82">
        <f t="shared" si="124"/>
        <v>0</v>
      </c>
      <c r="K312" s="83">
        <f t="shared" si="125"/>
        <v>79.19</v>
      </c>
      <c r="L312" s="307">
        <f t="shared" si="126"/>
        <v>79.19</v>
      </c>
      <c r="M312" s="80"/>
      <c r="N312" s="308">
        <f t="shared" si="127"/>
        <v>19.670795999999999</v>
      </c>
      <c r="O312" s="80"/>
      <c r="P312" s="309">
        <f t="shared" si="128"/>
        <v>0</v>
      </c>
      <c r="Q312" s="307">
        <f t="shared" si="129"/>
        <v>98.860795999999993</v>
      </c>
    </row>
    <row r="313" spans="1:17" ht="51" x14ac:dyDescent="0.2">
      <c r="A313" s="104" t="s">
        <v>963</v>
      </c>
      <c r="B313" s="105" t="s">
        <v>964</v>
      </c>
      <c r="C313" s="122" t="s">
        <v>25</v>
      </c>
      <c r="D313" s="311" t="s">
        <v>656</v>
      </c>
      <c r="E313" s="81"/>
      <c r="F313" s="82">
        <v>0</v>
      </c>
      <c r="G313" s="306">
        <v>64.63</v>
      </c>
      <c r="H313" s="307">
        <f t="shared" si="123"/>
        <v>64.63</v>
      </c>
      <c r="I313" s="80"/>
      <c r="J313" s="82">
        <f t="shared" si="124"/>
        <v>0</v>
      </c>
      <c r="K313" s="83">
        <f t="shared" si="125"/>
        <v>1034.08</v>
      </c>
      <c r="L313" s="307">
        <f t="shared" si="126"/>
        <v>1034.08</v>
      </c>
      <c r="M313" s="80"/>
      <c r="N313" s="308">
        <f t="shared" si="127"/>
        <v>256.86547200000001</v>
      </c>
      <c r="O313" s="80"/>
      <c r="P313" s="309">
        <f t="shared" si="128"/>
        <v>0</v>
      </c>
      <c r="Q313" s="307">
        <f t="shared" si="129"/>
        <v>1290.9454719999999</v>
      </c>
    </row>
    <row r="314" spans="1:17" ht="51" x14ac:dyDescent="0.2">
      <c r="A314" s="104" t="s">
        <v>965</v>
      </c>
      <c r="B314" s="105" t="s">
        <v>966</v>
      </c>
      <c r="C314" s="122" t="s">
        <v>25</v>
      </c>
      <c r="D314" s="311" t="s">
        <v>501</v>
      </c>
      <c r="E314" s="81"/>
      <c r="F314" s="82">
        <v>0</v>
      </c>
      <c r="G314" s="306">
        <v>81.97</v>
      </c>
      <c r="H314" s="307">
        <f t="shared" si="123"/>
        <v>81.97</v>
      </c>
      <c r="I314" s="80"/>
      <c r="J314" s="82">
        <f t="shared" si="124"/>
        <v>0</v>
      </c>
      <c r="K314" s="83">
        <f t="shared" si="125"/>
        <v>245.91</v>
      </c>
      <c r="L314" s="307">
        <f t="shared" si="126"/>
        <v>245.91</v>
      </c>
      <c r="M314" s="80"/>
      <c r="N314" s="308">
        <f t="shared" si="127"/>
        <v>61.084043999999999</v>
      </c>
      <c r="O314" s="80"/>
      <c r="P314" s="309">
        <f t="shared" si="128"/>
        <v>0</v>
      </c>
      <c r="Q314" s="307">
        <f t="shared" si="129"/>
        <v>306.99404399999997</v>
      </c>
    </row>
    <row r="315" spans="1:17" ht="38.25" x14ac:dyDescent="0.2">
      <c r="A315" s="104" t="s">
        <v>967</v>
      </c>
      <c r="B315" s="105" t="s">
        <v>968</v>
      </c>
      <c r="C315" s="122" t="s">
        <v>25</v>
      </c>
      <c r="D315" s="311" t="s">
        <v>457</v>
      </c>
      <c r="E315" s="81"/>
      <c r="F315" s="82">
        <v>0</v>
      </c>
      <c r="G315" s="306">
        <v>117.93</v>
      </c>
      <c r="H315" s="307">
        <f t="shared" si="123"/>
        <v>117.93</v>
      </c>
      <c r="I315" s="80"/>
      <c r="J315" s="82">
        <f t="shared" si="124"/>
        <v>0</v>
      </c>
      <c r="K315" s="83">
        <f t="shared" si="125"/>
        <v>117.93</v>
      </c>
      <c r="L315" s="307">
        <f t="shared" si="126"/>
        <v>117.93</v>
      </c>
      <c r="M315" s="80"/>
      <c r="N315" s="308">
        <f t="shared" si="127"/>
        <v>29.293812000000003</v>
      </c>
      <c r="O315" s="80"/>
      <c r="P315" s="309">
        <f t="shared" si="128"/>
        <v>0</v>
      </c>
      <c r="Q315" s="307">
        <f t="shared" si="129"/>
        <v>147.22381200000001</v>
      </c>
    </row>
    <row r="316" spans="1:17" ht="25.5" x14ac:dyDescent="0.2">
      <c r="A316" s="104" t="s">
        <v>969</v>
      </c>
      <c r="B316" s="105" t="s">
        <v>970</v>
      </c>
      <c r="C316" s="122" t="s">
        <v>25</v>
      </c>
      <c r="D316" s="311" t="s">
        <v>457</v>
      </c>
      <c r="E316" s="81"/>
      <c r="F316" s="82">
        <v>0</v>
      </c>
      <c r="G316" s="306">
        <v>134.59</v>
      </c>
      <c r="H316" s="307">
        <f t="shared" si="123"/>
        <v>134.59</v>
      </c>
      <c r="I316" s="80"/>
      <c r="J316" s="82">
        <f t="shared" si="124"/>
        <v>0</v>
      </c>
      <c r="K316" s="83">
        <f t="shared" si="125"/>
        <v>134.59</v>
      </c>
      <c r="L316" s="307">
        <f t="shared" si="126"/>
        <v>134.59</v>
      </c>
      <c r="M316" s="80"/>
      <c r="N316" s="308">
        <f t="shared" si="127"/>
        <v>33.432155999999999</v>
      </c>
      <c r="O316" s="80"/>
      <c r="P316" s="309">
        <f t="shared" si="128"/>
        <v>0</v>
      </c>
      <c r="Q316" s="307">
        <f t="shared" si="129"/>
        <v>168.022156</v>
      </c>
    </row>
    <row r="317" spans="1:17" ht="25.5" x14ac:dyDescent="0.2">
      <c r="A317" s="104" t="s">
        <v>971</v>
      </c>
      <c r="B317" s="105" t="s">
        <v>972</v>
      </c>
      <c r="C317" s="122" t="s">
        <v>25</v>
      </c>
      <c r="D317" s="311" t="s">
        <v>457</v>
      </c>
      <c r="E317" s="81"/>
      <c r="F317" s="82">
        <v>0</v>
      </c>
      <c r="G317" s="306">
        <v>82.05</v>
      </c>
      <c r="H317" s="307">
        <f t="shared" si="123"/>
        <v>82.05</v>
      </c>
      <c r="I317" s="80"/>
      <c r="J317" s="82">
        <f t="shared" si="124"/>
        <v>0</v>
      </c>
      <c r="K317" s="83">
        <f t="shared" si="125"/>
        <v>82.05</v>
      </c>
      <c r="L317" s="307">
        <f t="shared" si="126"/>
        <v>82.05</v>
      </c>
      <c r="M317" s="80"/>
      <c r="N317" s="308">
        <f t="shared" si="127"/>
        <v>20.381219999999999</v>
      </c>
      <c r="O317" s="80"/>
      <c r="P317" s="309">
        <f t="shared" si="128"/>
        <v>0</v>
      </c>
      <c r="Q317" s="307">
        <f t="shared" si="129"/>
        <v>102.43122</v>
      </c>
    </row>
    <row r="318" spans="1:17" s="113" customFormat="1" x14ac:dyDescent="0.2">
      <c r="A318" s="123" t="s">
        <v>973</v>
      </c>
      <c r="B318" s="124" t="s">
        <v>194</v>
      </c>
      <c r="C318" s="124"/>
      <c r="D318" s="313"/>
      <c r="E318" s="134"/>
      <c r="F318" s="149">
        <f>SUM(Q319:Q322)</f>
        <v>16200.324507999998</v>
      </c>
      <c r="G318" s="124"/>
      <c r="H318" s="106"/>
      <c r="I318" s="107"/>
      <c r="J318" s="108"/>
      <c r="K318" s="109"/>
      <c r="L318" s="106"/>
      <c r="M318" s="110"/>
      <c r="N318" s="111"/>
      <c r="O318" s="107"/>
      <c r="P318" s="112"/>
      <c r="Q318" s="106"/>
    </row>
    <row r="319" spans="1:17" ht="25.5" x14ac:dyDescent="0.2">
      <c r="A319" s="104" t="s">
        <v>974</v>
      </c>
      <c r="B319" s="105" t="s">
        <v>975</v>
      </c>
      <c r="C319" s="122" t="s">
        <v>25</v>
      </c>
      <c r="D319" s="311" t="s">
        <v>457</v>
      </c>
      <c r="E319" s="81"/>
      <c r="F319" s="82">
        <v>0</v>
      </c>
      <c r="G319" s="306">
        <v>4526.45</v>
      </c>
      <c r="H319" s="307">
        <f t="shared" ref="H319:H322" si="130">G319+F319</f>
        <v>4526.45</v>
      </c>
      <c r="I319" s="80"/>
      <c r="J319" s="82">
        <f t="shared" ref="J319:J322" si="131">F319*D319</f>
        <v>0</v>
      </c>
      <c r="K319" s="83">
        <f t="shared" ref="K319:K322" si="132">G319*D319</f>
        <v>4526.45</v>
      </c>
      <c r="L319" s="307">
        <f t="shared" ref="L319:L322" si="133">K319+J319</f>
        <v>4526.45</v>
      </c>
      <c r="M319" s="80"/>
      <c r="N319" s="308">
        <f>Q$3*L319</f>
        <v>1124.3701799999999</v>
      </c>
      <c r="O319" s="80"/>
      <c r="P319" s="309">
        <f>J319*(1+Q$3)</f>
        <v>0</v>
      </c>
      <c r="Q319" s="307">
        <f>L319*(1+Q$3)</f>
        <v>5650.8201799999997</v>
      </c>
    </row>
    <row r="320" spans="1:17" ht="25.5" x14ac:dyDescent="0.2">
      <c r="A320" s="104" t="s">
        <v>976</v>
      </c>
      <c r="B320" s="105" t="s">
        <v>977</v>
      </c>
      <c r="C320" s="122" t="s">
        <v>25</v>
      </c>
      <c r="D320" s="311" t="s">
        <v>457</v>
      </c>
      <c r="E320" s="81"/>
      <c r="F320" s="82">
        <v>0</v>
      </c>
      <c r="G320" s="306">
        <v>1898.58</v>
      </c>
      <c r="H320" s="307">
        <f t="shared" si="130"/>
        <v>1898.58</v>
      </c>
      <c r="I320" s="80"/>
      <c r="J320" s="82">
        <f t="shared" si="131"/>
        <v>0</v>
      </c>
      <c r="K320" s="83">
        <f t="shared" si="132"/>
        <v>1898.58</v>
      </c>
      <c r="L320" s="307">
        <f t="shared" si="133"/>
        <v>1898.58</v>
      </c>
      <c r="M320" s="80"/>
      <c r="N320" s="308">
        <f>Q$3*L320</f>
        <v>471.60727200000002</v>
      </c>
      <c r="O320" s="80"/>
      <c r="P320" s="309">
        <f>J320*(1+Q$3)</f>
        <v>0</v>
      </c>
      <c r="Q320" s="307">
        <f>L320*(1+Q$3)</f>
        <v>2370.1872719999997</v>
      </c>
    </row>
    <row r="321" spans="1:17" ht="25.5" x14ac:dyDescent="0.2">
      <c r="A321" s="104" t="s">
        <v>978</v>
      </c>
      <c r="B321" s="105" t="s">
        <v>979</v>
      </c>
      <c r="C321" s="122" t="s">
        <v>25</v>
      </c>
      <c r="D321" s="311" t="s">
        <v>457</v>
      </c>
      <c r="E321" s="81"/>
      <c r="F321" s="82">
        <v>0</v>
      </c>
      <c r="G321" s="306">
        <v>4631.32</v>
      </c>
      <c r="H321" s="307">
        <f t="shared" si="130"/>
        <v>4631.32</v>
      </c>
      <c r="I321" s="80"/>
      <c r="J321" s="82">
        <f t="shared" si="131"/>
        <v>0</v>
      </c>
      <c r="K321" s="83">
        <f t="shared" si="132"/>
        <v>4631.32</v>
      </c>
      <c r="L321" s="307">
        <f t="shared" si="133"/>
        <v>4631.32</v>
      </c>
      <c r="M321" s="80"/>
      <c r="N321" s="308">
        <f>Q$3*L321</f>
        <v>1150.4198879999999</v>
      </c>
      <c r="O321" s="80"/>
      <c r="P321" s="309">
        <f>J321*(1+Q$3)</f>
        <v>0</v>
      </c>
      <c r="Q321" s="307">
        <f>L321*(1+Q$3)</f>
        <v>5781.7398879999992</v>
      </c>
    </row>
    <row r="322" spans="1:17" ht="25.5" x14ac:dyDescent="0.2">
      <c r="A322" s="104" t="s">
        <v>980</v>
      </c>
      <c r="B322" s="105" t="s">
        <v>981</v>
      </c>
      <c r="C322" s="122" t="s">
        <v>25</v>
      </c>
      <c r="D322" s="311" t="s">
        <v>457</v>
      </c>
      <c r="E322" s="81"/>
      <c r="F322" s="82">
        <v>0</v>
      </c>
      <c r="G322" s="306">
        <v>1920.52</v>
      </c>
      <c r="H322" s="307">
        <f t="shared" si="130"/>
        <v>1920.52</v>
      </c>
      <c r="I322" s="80"/>
      <c r="J322" s="82">
        <f t="shared" si="131"/>
        <v>0</v>
      </c>
      <c r="K322" s="83">
        <f t="shared" si="132"/>
        <v>1920.52</v>
      </c>
      <c r="L322" s="307">
        <f t="shared" si="133"/>
        <v>1920.52</v>
      </c>
      <c r="M322" s="80"/>
      <c r="N322" s="308">
        <f>Q$3*L322</f>
        <v>477.05716799999999</v>
      </c>
      <c r="O322" s="80"/>
      <c r="P322" s="309">
        <f>J322*(1+Q$3)</f>
        <v>0</v>
      </c>
      <c r="Q322" s="307">
        <f>L322*(1+Q$3)</f>
        <v>2397.5771679999998</v>
      </c>
    </row>
    <row r="323" spans="1:17" s="121" customFormat="1" x14ac:dyDescent="0.2">
      <c r="A323" s="116" t="s">
        <v>254</v>
      </c>
      <c r="B323" s="117" t="s">
        <v>255</v>
      </c>
      <c r="C323" s="117"/>
      <c r="D323" s="310"/>
      <c r="E323" s="133"/>
      <c r="F323" s="148">
        <f>F324+F330+F340+F354+F358+F363+F368+F378</f>
        <v>64370.288681040001</v>
      </c>
      <c r="G323" s="117"/>
      <c r="H323" s="114"/>
      <c r="I323" s="115"/>
      <c r="J323" s="116"/>
      <c r="K323" s="117"/>
      <c r="L323" s="114"/>
      <c r="M323" s="118"/>
      <c r="N323" s="119"/>
      <c r="O323" s="115"/>
      <c r="P323" s="120"/>
      <c r="Q323" s="114"/>
    </row>
    <row r="324" spans="1:17" s="113" customFormat="1" x14ac:dyDescent="0.2">
      <c r="A324" s="123" t="s">
        <v>256</v>
      </c>
      <c r="B324" s="124" t="s">
        <v>257</v>
      </c>
      <c r="C324" s="124"/>
      <c r="D324" s="313"/>
      <c r="E324" s="134"/>
      <c r="F324" s="149">
        <f>SUM(Q325:Q329)</f>
        <v>2931.9123423999999</v>
      </c>
      <c r="G324" s="124"/>
      <c r="H324" s="106"/>
      <c r="I324" s="107"/>
      <c r="J324" s="108"/>
      <c r="K324" s="109"/>
      <c r="L324" s="106"/>
      <c r="M324" s="110"/>
      <c r="N324" s="111"/>
      <c r="O324" s="107"/>
      <c r="P324" s="112"/>
      <c r="Q324" s="106"/>
    </row>
    <row r="325" spans="1:17" x14ac:dyDescent="0.2">
      <c r="A325" s="104" t="s">
        <v>258</v>
      </c>
      <c r="B325" s="105" t="s">
        <v>982</v>
      </c>
      <c r="C325" s="122" t="s">
        <v>6</v>
      </c>
      <c r="D325" s="311" t="s">
        <v>983</v>
      </c>
      <c r="E325" s="81"/>
      <c r="F325" s="82">
        <v>205.74</v>
      </c>
      <c r="G325" s="306">
        <v>84.16</v>
      </c>
      <c r="H325" s="307">
        <f t="shared" ref="H325:H329" si="134">G325+F325</f>
        <v>289.89999999999998</v>
      </c>
      <c r="I325" s="80"/>
      <c r="J325" s="82">
        <f t="shared" ref="J325:J329" si="135">F325*D325</f>
        <v>102.87</v>
      </c>
      <c r="K325" s="83">
        <f t="shared" ref="K325:K329" si="136">G325*D325</f>
        <v>42.08</v>
      </c>
      <c r="L325" s="307">
        <f t="shared" ref="L325:L329" si="137">K325+J325</f>
        <v>144.94999999999999</v>
      </c>
      <c r="M325" s="80"/>
      <c r="N325" s="308">
        <f>Q$3*L325</f>
        <v>36.005580000000002</v>
      </c>
      <c r="O325" s="80"/>
      <c r="P325" s="309">
        <f>J325*(1+Q$3)</f>
        <v>128.42290800000001</v>
      </c>
      <c r="Q325" s="307">
        <f>L325*(1+Q$3)</f>
        <v>180.95557999999997</v>
      </c>
    </row>
    <row r="326" spans="1:17" ht="25.5" x14ac:dyDescent="0.2">
      <c r="A326" s="104" t="s">
        <v>260</v>
      </c>
      <c r="B326" s="105" t="s">
        <v>259</v>
      </c>
      <c r="C326" s="122" t="s">
        <v>22</v>
      </c>
      <c r="D326" s="311" t="s">
        <v>984</v>
      </c>
      <c r="E326" s="81"/>
      <c r="F326" s="82">
        <v>14.17</v>
      </c>
      <c r="G326" s="306">
        <v>0</v>
      </c>
      <c r="H326" s="307">
        <f t="shared" si="134"/>
        <v>14.17</v>
      </c>
      <c r="I326" s="80"/>
      <c r="J326" s="82">
        <f t="shared" si="135"/>
        <v>1088.2559999999999</v>
      </c>
      <c r="K326" s="83">
        <f t="shared" si="136"/>
        <v>0</v>
      </c>
      <c r="L326" s="307">
        <f t="shared" si="137"/>
        <v>1088.2559999999999</v>
      </c>
      <c r="M326" s="80"/>
      <c r="N326" s="308">
        <f>Q$3*L326</f>
        <v>270.32279039999997</v>
      </c>
      <c r="O326" s="80"/>
      <c r="P326" s="309">
        <f>J326*(1+Q$3)</f>
        <v>1358.5787903999997</v>
      </c>
      <c r="Q326" s="307">
        <f>L326*(1+Q$3)</f>
        <v>1358.5787903999997</v>
      </c>
    </row>
    <row r="327" spans="1:17" x14ac:dyDescent="0.2">
      <c r="A327" s="104" t="s">
        <v>262</v>
      </c>
      <c r="B327" s="105" t="s">
        <v>264</v>
      </c>
      <c r="C327" s="122" t="s">
        <v>22</v>
      </c>
      <c r="D327" s="311" t="s">
        <v>678</v>
      </c>
      <c r="E327" s="81"/>
      <c r="F327" s="82">
        <v>8.7200000000000006</v>
      </c>
      <c r="G327" s="306">
        <v>0</v>
      </c>
      <c r="H327" s="307">
        <f t="shared" si="134"/>
        <v>8.7200000000000006</v>
      </c>
      <c r="I327" s="80"/>
      <c r="J327" s="82">
        <f t="shared" si="135"/>
        <v>348.8</v>
      </c>
      <c r="K327" s="83">
        <f t="shared" si="136"/>
        <v>0</v>
      </c>
      <c r="L327" s="307">
        <f t="shared" si="137"/>
        <v>348.8</v>
      </c>
      <c r="M327" s="80"/>
      <c r="N327" s="308">
        <f>Q$3*L327</f>
        <v>86.641920000000013</v>
      </c>
      <c r="O327" s="80"/>
      <c r="P327" s="309">
        <f>J327*(1+Q$3)</f>
        <v>435.44191999999998</v>
      </c>
      <c r="Q327" s="307">
        <f>L327*(1+Q$3)</f>
        <v>435.44191999999998</v>
      </c>
    </row>
    <row r="328" spans="1:17" x14ac:dyDescent="0.2">
      <c r="A328" s="104" t="s">
        <v>265</v>
      </c>
      <c r="B328" s="105" t="s">
        <v>985</v>
      </c>
      <c r="C328" s="122" t="s">
        <v>95</v>
      </c>
      <c r="D328" s="311" t="s">
        <v>460</v>
      </c>
      <c r="E328" s="81"/>
      <c r="F328" s="82">
        <v>8.31</v>
      </c>
      <c r="G328" s="306">
        <v>0</v>
      </c>
      <c r="H328" s="307">
        <f t="shared" si="134"/>
        <v>8.31</v>
      </c>
      <c r="I328" s="80"/>
      <c r="J328" s="82">
        <f t="shared" si="135"/>
        <v>265.92</v>
      </c>
      <c r="K328" s="83">
        <f t="shared" si="136"/>
        <v>0</v>
      </c>
      <c r="L328" s="307">
        <f t="shared" si="137"/>
        <v>265.92</v>
      </c>
      <c r="M328" s="80"/>
      <c r="N328" s="308">
        <f>Q$3*L328</f>
        <v>66.054528000000005</v>
      </c>
      <c r="O328" s="80"/>
      <c r="P328" s="309">
        <f>J328*(1+Q$3)</f>
        <v>331.97452800000002</v>
      </c>
      <c r="Q328" s="307">
        <f>L328*(1+Q$3)</f>
        <v>331.97452800000002</v>
      </c>
    </row>
    <row r="329" spans="1:17" x14ac:dyDescent="0.2">
      <c r="A329" s="104" t="s">
        <v>986</v>
      </c>
      <c r="B329" s="105" t="s">
        <v>987</v>
      </c>
      <c r="C329" s="122" t="s">
        <v>22</v>
      </c>
      <c r="D329" s="311" t="s">
        <v>988</v>
      </c>
      <c r="E329" s="81"/>
      <c r="F329" s="82">
        <v>11.47</v>
      </c>
      <c r="G329" s="306">
        <v>3.7</v>
      </c>
      <c r="H329" s="307">
        <f t="shared" si="134"/>
        <v>15.170000000000002</v>
      </c>
      <c r="I329" s="80"/>
      <c r="J329" s="82">
        <f t="shared" si="135"/>
        <v>378.51000000000005</v>
      </c>
      <c r="K329" s="83">
        <f t="shared" si="136"/>
        <v>122.10000000000001</v>
      </c>
      <c r="L329" s="307">
        <f t="shared" si="137"/>
        <v>500.61000000000007</v>
      </c>
      <c r="M329" s="80"/>
      <c r="N329" s="308">
        <f>Q$3*L329</f>
        <v>124.35152400000003</v>
      </c>
      <c r="O329" s="80"/>
      <c r="P329" s="309">
        <f>J329*(1+Q$3)</f>
        <v>472.53188400000005</v>
      </c>
      <c r="Q329" s="307">
        <f>L329*(1+Q$3)</f>
        <v>624.96152400000005</v>
      </c>
    </row>
    <row r="330" spans="1:17" s="113" customFormat="1" x14ac:dyDescent="0.2">
      <c r="A330" s="123" t="s">
        <v>267</v>
      </c>
      <c r="B330" s="124" t="s">
        <v>268</v>
      </c>
      <c r="C330" s="124"/>
      <c r="D330" s="313"/>
      <c r="E330" s="134"/>
      <c r="F330" s="149">
        <f>SUM(Q331:Q339)</f>
        <v>17294.81751144</v>
      </c>
      <c r="G330" s="124"/>
      <c r="H330" s="106"/>
      <c r="I330" s="107"/>
      <c r="J330" s="108"/>
      <c r="K330" s="109"/>
      <c r="L330" s="106"/>
      <c r="M330" s="110"/>
      <c r="N330" s="111"/>
      <c r="O330" s="107"/>
      <c r="P330" s="112"/>
      <c r="Q330" s="106"/>
    </row>
    <row r="331" spans="1:17" ht="38.25" x14ac:dyDescent="0.2">
      <c r="A331" s="104" t="s">
        <v>269</v>
      </c>
      <c r="B331" s="105" t="s">
        <v>989</v>
      </c>
      <c r="C331" s="122" t="s">
        <v>22</v>
      </c>
      <c r="D331" s="311" t="s">
        <v>990</v>
      </c>
      <c r="E331" s="81"/>
      <c r="F331" s="82">
        <v>36.99</v>
      </c>
      <c r="G331" s="306">
        <v>111.36</v>
      </c>
      <c r="H331" s="307">
        <f t="shared" ref="H331:H339" si="138">G331+F331</f>
        <v>148.35</v>
      </c>
      <c r="I331" s="80"/>
      <c r="J331" s="82">
        <f t="shared" ref="J331:J339" si="139">F331*D331</f>
        <v>1194.0372000000002</v>
      </c>
      <c r="K331" s="83">
        <f t="shared" ref="K331:K339" si="140">G331*D331</f>
        <v>3594.7008000000001</v>
      </c>
      <c r="L331" s="307">
        <f t="shared" ref="L331:L339" si="141">K331+J331</f>
        <v>4788.7380000000003</v>
      </c>
      <c r="M331" s="80"/>
      <c r="N331" s="308">
        <f t="shared" ref="N331:N339" si="142">Q$3*L331</f>
        <v>1189.5225192</v>
      </c>
      <c r="O331" s="80"/>
      <c r="P331" s="309">
        <f t="shared" ref="P331:P339" si="143">J331*(1+Q$3)</f>
        <v>1490.6360404800002</v>
      </c>
      <c r="Q331" s="307">
        <f t="shared" ref="Q331:Q339" si="144">L331*(1+Q$3)</f>
        <v>5978.2605192000001</v>
      </c>
    </row>
    <row r="332" spans="1:17" ht="38.25" x14ac:dyDescent="0.2">
      <c r="A332" s="104" t="s">
        <v>271</v>
      </c>
      <c r="B332" s="105" t="s">
        <v>270</v>
      </c>
      <c r="C332" s="122" t="s">
        <v>22</v>
      </c>
      <c r="D332" s="311" t="s">
        <v>501</v>
      </c>
      <c r="E332" s="81"/>
      <c r="F332" s="82">
        <v>8.19</v>
      </c>
      <c r="G332" s="306">
        <v>10.76</v>
      </c>
      <c r="H332" s="307">
        <f t="shared" si="138"/>
        <v>18.95</v>
      </c>
      <c r="I332" s="80"/>
      <c r="J332" s="82">
        <f t="shared" si="139"/>
        <v>24.57</v>
      </c>
      <c r="K332" s="83">
        <f t="shared" si="140"/>
        <v>32.28</v>
      </c>
      <c r="L332" s="307">
        <f t="shared" si="141"/>
        <v>56.85</v>
      </c>
      <c r="M332" s="80"/>
      <c r="N332" s="308">
        <f t="shared" si="142"/>
        <v>14.121540000000001</v>
      </c>
      <c r="O332" s="80"/>
      <c r="P332" s="309">
        <f t="shared" si="143"/>
        <v>30.673188</v>
      </c>
      <c r="Q332" s="307">
        <f t="shared" si="144"/>
        <v>70.971540000000005</v>
      </c>
    </row>
    <row r="333" spans="1:17" ht="38.25" x14ac:dyDescent="0.2">
      <c r="A333" s="104" t="s">
        <v>274</v>
      </c>
      <c r="B333" s="105" t="s">
        <v>275</v>
      </c>
      <c r="C333" s="122" t="s">
        <v>22</v>
      </c>
      <c r="D333" s="311" t="s">
        <v>991</v>
      </c>
      <c r="E333" s="81"/>
      <c r="F333" s="82">
        <v>19.03</v>
      </c>
      <c r="G333" s="306">
        <v>56.1</v>
      </c>
      <c r="H333" s="307">
        <f t="shared" si="138"/>
        <v>75.13</v>
      </c>
      <c r="I333" s="80"/>
      <c r="J333" s="82">
        <f t="shared" si="139"/>
        <v>1198.8900000000001</v>
      </c>
      <c r="K333" s="83">
        <f t="shared" si="140"/>
        <v>3534.3</v>
      </c>
      <c r="L333" s="307">
        <f t="shared" si="141"/>
        <v>4733.1900000000005</v>
      </c>
      <c r="M333" s="80"/>
      <c r="N333" s="308">
        <f t="shared" si="142"/>
        <v>1175.7243960000001</v>
      </c>
      <c r="O333" s="80"/>
      <c r="P333" s="309">
        <f t="shared" si="143"/>
        <v>1496.6942760000002</v>
      </c>
      <c r="Q333" s="307">
        <f t="shared" si="144"/>
        <v>5908.9143960000001</v>
      </c>
    </row>
    <row r="334" spans="1:17" ht="25.5" x14ac:dyDescent="0.2">
      <c r="A334" s="104" t="s">
        <v>276</v>
      </c>
      <c r="B334" s="105" t="s">
        <v>273</v>
      </c>
      <c r="C334" s="122" t="s">
        <v>22</v>
      </c>
      <c r="D334" s="311" t="s">
        <v>928</v>
      </c>
      <c r="E334" s="81"/>
      <c r="F334" s="82">
        <v>19.03</v>
      </c>
      <c r="G334" s="306">
        <v>29.55</v>
      </c>
      <c r="H334" s="307">
        <f t="shared" si="138"/>
        <v>48.58</v>
      </c>
      <c r="I334" s="80"/>
      <c r="J334" s="82">
        <f t="shared" si="139"/>
        <v>685.08</v>
      </c>
      <c r="K334" s="83">
        <f t="shared" si="140"/>
        <v>1063.8</v>
      </c>
      <c r="L334" s="307">
        <f t="shared" si="141"/>
        <v>1748.88</v>
      </c>
      <c r="M334" s="80"/>
      <c r="N334" s="308">
        <f t="shared" si="142"/>
        <v>434.42179200000004</v>
      </c>
      <c r="O334" s="80"/>
      <c r="P334" s="309">
        <f t="shared" si="143"/>
        <v>855.253872</v>
      </c>
      <c r="Q334" s="307">
        <f t="shared" si="144"/>
        <v>2183.3017920000002</v>
      </c>
    </row>
    <row r="335" spans="1:17" ht="25.5" x14ac:dyDescent="0.2">
      <c r="A335" s="104" t="s">
        <v>278</v>
      </c>
      <c r="B335" s="105" t="s">
        <v>992</v>
      </c>
      <c r="C335" s="122" t="s">
        <v>22</v>
      </c>
      <c r="D335" s="311" t="s">
        <v>993</v>
      </c>
      <c r="E335" s="81"/>
      <c r="F335" s="82">
        <v>24.97</v>
      </c>
      <c r="G335" s="306">
        <v>120.21</v>
      </c>
      <c r="H335" s="307">
        <f t="shared" si="138"/>
        <v>145.18</v>
      </c>
      <c r="I335" s="80"/>
      <c r="J335" s="82">
        <f t="shared" si="139"/>
        <v>112.36499999999999</v>
      </c>
      <c r="K335" s="83">
        <f t="shared" si="140"/>
        <v>540.94499999999994</v>
      </c>
      <c r="L335" s="307">
        <f t="shared" si="141"/>
        <v>653.30999999999995</v>
      </c>
      <c r="M335" s="80"/>
      <c r="N335" s="308">
        <f t="shared" si="142"/>
        <v>162.28220399999998</v>
      </c>
      <c r="O335" s="80"/>
      <c r="P335" s="309">
        <f t="shared" si="143"/>
        <v>140.276466</v>
      </c>
      <c r="Q335" s="307">
        <f t="shared" si="144"/>
        <v>815.59220399999992</v>
      </c>
    </row>
    <row r="336" spans="1:17" ht="25.5" x14ac:dyDescent="0.2">
      <c r="A336" s="104" t="s">
        <v>279</v>
      </c>
      <c r="B336" s="105" t="s">
        <v>994</v>
      </c>
      <c r="C336" s="122" t="s">
        <v>75</v>
      </c>
      <c r="D336" s="311" t="s">
        <v>501</v>
      </c>
      <c r="E336" s="81"/>
      <c r="F336" s="82">
        <v>9.27</v>
      </c>
      <c r="G336" s="306">
        <v>40.17</v>
      </c>
      <c r="H336" s="307">
        <f t="shared" si="138"/>
        <v>49.44</v>
      </c>
      <c r="I336" s="80"/>
      <c r="J336" s="82">
        <f t="shared" si="139"/>
        <v>27.81</v>
      </c>
      <c r="K336" s="83">
        <f t="shared" si="140"/>
        <v>120.51</v>
      </c>
      <c r="L336" s="307">
        <f t="shared" si="141"/>
        <v>148.32</v>
      </c>
      <c r="M336" s="80"/>
      <c r="N336" s="308">
        <f t="shared" si="142"/>
        <v>36.842688000000003</v>
      </c>
      <c r="O336" s="80"/>
      <c r="P336" s="309">
        <f t="shared" si="143"/>
        <v>34.718004000000001</v>
      </c>
      <c r="Q336" s="307">
        <f t="shared" si="144"/>
        <v>185.16268799999997</v>
      </c>
    </row>
    <row r="337" spans="1:17" ht="25.5" x14ac:dyDescent="0.2">
      <c r="A337" s="104" t="s">
        <v>995</v>
      </c>
      <c r="B337" s="105" t="s">
        <v>996</v>
      </c>
      <c r="C337" s="122" t="s">
        <v>75</v>
      </c>
      <c r="D337" s="311" t="s">
        <v>781</v>
      </c>
      <c r="E337" s="81"/>
      <c r="F337" s="82">
        <v>12.48</v>
      </c>
      <c r="G337" s="306">
        <v>23.18</v>
      </c>
      <c r="H337" s="307">
        <f t="shared" si="138"/>
        <v>35.659999999999997</v>
      </c>
      <c r="I337" s="80"/>
      <c r="J337" s="82">
        <f t="shared" si="139"/>
        <v>349.44</v>
      </c>
      <c r="K337" s="83">
        <f t="shared" si="140"/>
        <v>649.04</v>
      </c>
      <c r="L337" s="307">
        <f t="shared" si="141"/>
        <v>998.48</v>
      </c>
      <c r="M337" s="80"/>
      <c r="N337" s="308">
        <f t="shared" si="142"/>
        <v>248.02243200000001</v>
      </c>
      <c r="O337" s="80"/>
      <c r="P337" s="309">
        <f t="shared" si="143"/>
        <v>436.24089599999996</v>
      </c>
      <c r="Q337" s="307">
        <f t="shared" si="144"/>
        <v>1246.502432</v>
      </c>
    </row>
    <row r="338" spans="1:17" ht="25.5" x14ac:dyDescent="0.2">
      <c r="A338" s="104" t="s">
        <v>997</v>
      </c>
      <c r="B338" s="105" t="s">
        <v>998</v>
      </c>
      <c r="C338" s="122" t="s">
        <v>75</v>
      </c>
      <c r="D338" s="311" t="s">
        <v>845</v>
      </c>
      <c r="E338" s="81"/>
      <c r="F338" s="82">
        <v>11.17</v>
      </c>
      <c r="G338" s="306">
        <v>5.0199999999999996</v>
      </c>
      <c r="H338" s="307">
        <f t="shared" si="138"/>
        <v>16.189999999999998</v>
      </c>
      <c r="I338" s="80"/>
      <c r="J338" s="82">
        <f t="shared" si="139"/>
        <v>290.42</v>
      </c>
      <c r="K338" s="83">
        <f t="shared" si="140"/>
        <v>130.51999999999998</v>
      </c>
      <c r="L338" s="307">
        <f t="shared" si="141"/>
        <v>420.94</v>
      </c>
      <c r="M338" s="80"/>
      <c r="N338" s="308">
        <f t="shared" si="142"/>
        <v>104.56149600000001</v>
      </c>
      <c r="O338" s="80"/>
      <c r="P338" s="309">
        <f t="shared" si="143"/>
        <v>362.56032800000003</v>
      </c>
      <c r="Q338" s="307">
        <f t="shared" si="144"/>
        <v>525.50149599999997</v>
      </c>
    </row>
    <row r="339" spans="1:17" x14ac:dyDescent="0.2">
      <c r="A339" s="104" t="s">
        <v>999</v>
      </c>
      <c r="B339" s="105" t="s">
        <v>1000</v>
      </c>
      <c r="C339" s="122" t="s">
        <v>6</v>
      </c>
      <c r="D339" s="311" t="s">
        <v>1001</v>
      </c>
      <c r="E339" s="81"/>
      <c r="F339" s="82">
        <v>32.53</v>
      </c>
      <c r="G339" s="306">
        <v>85.64</v>
      </c>
      <c r="H339" s="307">
        <f t="shared" si="138"/>
        <v>118.17</v>
      </c>
      <c r="I339" s="80"/>
      <c r="J339" s="82">
        <f t="shared" si="139"/>
        <v>83.927400000000006</v>
      </c>
      <c r="K339" s="83">
        <f t="shared" si="140"/>
        <v>220.9512</v>
      </c>
      <c r="L339" s="307">
        <f t="shared" si="141"/>
        <v>304.87860000000001</v>
      </c>
      <c r="M339" s="80"/>
      <c r="N339" s="308">
        <f t="shared" si="142"/>
        <v>75.731844240000001</v>
      </c>
      <c r="O339" s="80"/>
      <c r="P339" s="309">
        <f t="shared" si="143"/>
        <v>104.77496616000001</v>
      </c>
      <c r="Q339" s="307">
        <f t="shared" si="144"/>
        <v>380.61044423999999</v>
      </c>
    </row>
    <row r="340" spans="1:17" s="113" customFormat="1" x14ac:dyDescent="0.2">
      <c r="A340" s="123" t="s">
        <v>280</v>
      </c>
      <c r="B340" s="124" t="s">
        <v>638</v>
      </c>
      <c r="C340" s="124"/>
      <c r="D340" s="313"/>
      <c r="E340" s="134"/>
      <c r="F340" s="149">
        <f>SUM(Q341:Q353)</f>
        <v>22956.810996280001</v>
      </c>
      <c r="G340" s="124"/>
      <c r="H340" s="106"/>
      <c r="I340" s="107"/>
      <c r="J340" s="108"/>
      <c r="K340" s="109"/>
      <c r="L340" s="106"/>
      <c r="M340" s="110"/>
      <c r="N340" s="111"/>
      <c r="O340" s="107"/>
      <c r="P340" s="112"/>
      <c r="Q340" s="106"/>
    </row>
    <row r="341" spans="1:17" ht="25.5" x14ac:dyDescent="0.2">
      <c r="A341" s="104" t="s">
        <v>281</v>
      </c>
      <c r="B341" s="105" t="s">
        <v>282</v>
      </c>
      <c r="C341" s="122" t="s">
        <v>22</v>
      </c>
      <c r="D341" s="311" t="s">
        <v>1002</v>
      </c>
      <c r="E341" s="81"/>
      <c r="F341" s="82">
        <v>11.85</v>
      </c>
      <c r="G341" s="306">
        <v>12.67</v>
      </c>
      <c r="H341" s="307">
        <f t="shared" ref="H341:H400" si="145">G341+F341</f>
        <v>24.52</v>
      </c>
      <c r="I341" s="80"/>
      <c r="J341" s="82">
        <f t="shared" ref="J341:J400" si="146">F341*D341</f>
        <v>70.625999999999991</v>
      </c>
      <c r="K341" s="83">
        <f t="shared" ref="K341:K400" si="147">G341*D341</f>
        <v>75.513199999999998</v>
      </c>
      <c r="L341" s="307">
        <f t="shared" ref="L341:L400" si="148">K341+J341</f>
        <v>146.13919999999999</v>
      </c>
      <c r="M341" s="80"/>
      <c r="N341" s="308">
        <f t="shared" ref="N341:N353" si="149">Q$3*L341</f>
        <v>36.300977279999998</v>
      </c>
      <c r="O341" s="80"/>
      <c r="P341" s="309">
        <f t="shared" ref="P341:P353" si="150">J341*(1+Q$3)</f>
        <v>88.169498399999981</v>
      </c>
      <c r="Q341" s="307">
        <f t="shared" ref="Q341:Q353" si="151">L341*(1+Q$3)</f>
        <v>182.44017727999997</v>
      </c>
    </row>
    <row r="342" spans="1:17" ht="38.25" x14ac:dyDescent="0.2">
      <c r="A342" s="104" t="s">
        <v>283</v>
      </c>
      <c r="B342" s="105" t="s">
        <v>284</v>
      </c>
      <c r="C342" s="122" t="s">
        <v>22</v>
      </c>
      <c r="D342" s="311" t="s">
        <v>1003</v>
      </c>
      <c r="E342" s="81"/>
      <c r="F342" s="82">
        <v>11.85</v>
      </c>
      <c r="G342" s="306">
        <v>12.67</v>
      </c>
      <c r="H342" s="307">
        <f t="shared" si="145"/>
        <v>24.52</v>
      </c>
      <c r="I342" s="80"/>
      <c r="J342" s="82">
        <f t="shared" si="146"/>
        <v>70.744499999999988</v>
      </c>
      <c r="K342" s="83">
        <f t="shared" si="147"/>
        <v>75.639899999999997</v>
      </c>
      <c r="L342" s="307">
        <f t="shared" si="148"/>
        <v>146.38439999999997</v>
      </c>
      <c r="M342" s="80"/>
      <c r="N342" s="308">
        <f t="shared" si="149"/>
        <v>36.361884959999998</v>
      </c>
      <c r="O342" s="80"/>
      <c r="P342" s="309">
        <f t="shared" si="150"/>
        <v>88.317433799999975</v>
      </c>
      <c r="Q342" s="307">
        <f t="shared" si="151"/>
        <v>182.74628495999997</v>
      </c>
    </row>
    <row r="343" spans="1:17" ht="38.25" x14ac:dyDescent="0.2">
      <c r="A343" s="104" t="s">
        <v>285</v>
      </c>
      <c r="B343" s="105" t="s">
        <v>286</v>
      </c>
      <c r="C343" s="122" t="s">
        <v>22</v>
      </c>
      <c r="D343" s="311" t="s">
        <v>1004</v>
      </c>
      <c r="E343" s="81"/>
      <c r="F343" s="82">
        <v>11.85</v>
      </c>
      <c r="G343" s="306">
        <v>12.67</v>
      </c>
      <c r="H343" s="307">
        <f t="shared" si="145"/>
        <v>24.52</v>
      </c>
      <c r="I343" s="80"/>
      <c r="J343" s="82">
        <f t="shared" si="146"/>
        <v>2589.2249999999999</v>
      </c>
      <c r="K343" s="83">
        <f t="shared" si="147"/>
        <v>2768.395</v>
      </c>
      <c r="L343" s="307">
        <f t="shared" si="148"/>
        <v>5357.62</v>
      </c>
      <c r="M343" s="80"/>
      <c r="N343" s="308">
        <f t="shared" si="149"/>
        <v>1330.8328080000001</v>
      </c>
      <c r="O343" s="80"/>
      <c r="P343" s="309">
        <f t="shared" si="150"/>
        <v>3232.3884899999998</v>
      </c>
      <c r="Q343" s="307">
        <f t="shared" si="151"/>
        <v>6688.452808</v>
      </c>
    </row>
    <row r="344" spans="1:17" ht="25.5" x14ac:dyDescent="0.2">
      <c r="A344" s="104" t="s">
        <v>287</v>
      </c>
      <c r="B344" s="105" t="s">
        <v>288</v>
      </c>
      <c r="C344" s="122" t="s">
        <v>22</v>
      </c>
      <c r="D344" s="311" t="s">
        <v>1005</v>
      </c>
      <c r="E344" s="81"/>
      <c r="F344" s="82">
        <v>11.85</v>
      </c>
      <c r="G344" s="306">
        <v>12.67</v>
      </c>
      <c r="H344" s="307">
        <f t="shared" si="145"/>
        <v>24.52</v>
      </c>
      <c r="I344" s="80"/>
      <c r="J344" s="82">
        <f t="shared" si="146"/>
        <v>25.122</v>
      </c>
      <c r="K344" s="83">
        <f t="shared" si="147"/>
        <v>26.860400000000002</v>
      </c>
      <c r="L344" s="307">
        <f t="shared" si="148"/>
        <v>51.982399999999998</v>
      </c>
      <c r="M344" s="80"/>
      <c r="N344" s="308">
        <f t="shared" si="149"/>
        <v>12.912428159999999</v>
      </c>
      <c r="O344" s="80"/>
      <c r="P344" s="309">
        <f t="shared" si="150"/>
        <v>31.3623048</v>
      </c>
      <c r="Q344" s="307">
        <f t="shared" si="151"/>
        <v>64.894828159999989</v>
      </c>
    </row>
    <row r="345" spans="1:17" ht="38.25" x14ac:dyDescent="0.2">
      <c r="A345" s="104" t="s">
        <v>289</v>
      </c>
      <c r="B345" s="105" t="s">
        <v>1006</v>
      </c>
      <c r="C345" s="122" t="s">
        <v>22</v>
      </c>
      <c r="D345" s="311" t="s">
        <v>1007</v>
      </c>
      <c r="E345" s="81"/>
      <c r="F345" s="82">
        <v>11.85</v>
      </c>
      <c r="G345" s="306">
        <v>12.67</v>
      </c>
      <c r="H345" s="307">
        <f t="shared" si="145"/>
        <v>24.52</v>
      </c>
      <c r="I345" s="80"/>
      <c r="J345" s="82">
        <f t="shared" si="146"/>
        <v>231.43049999999999</v>
      </c>
      <c r="K345" s="83">
        <f t="shared" si="147"/>
        <v>247.44510000000002</v>
      </c>
      <c r="L345" s="307">
        <f t="shared" si="148"/>
        <v>478.87560000000002</v>
      </c>
      <c r="M345" s="80"/>
      <c r="N345" s="308">
        <f t="shared" si="149"/>
        <v>118.95269904000001</v>
      </c>
      <c r="O345" s="80"/>
      <c r="P345" s="309">
        <f t="shared" si="150"/>
        <v>288.91783620000001</v>
      </c>
      <c r="Q345" s="307">
        <f t="shared" si="151"/>
        <v>597.82829904000005</v>
      </c>
    </row>
    <row r="346" spans="1:17" ht="38.25" x14ac:dyDescent="0.2">
      <c r="A346" s="104" t="s">
        <v>291</v>
      </c>
      <c r="B346" s="105" t="s">
        <v>290</v>
      </c>
      <c r="C346" s="122" t="s">
        <v>22</v>
      </c>
      <c r="D346" s="311" t="s">
        <v>1008</v>
      </c>
      <c r="E346" s="81"/>
      <c r="F346" s="82">
        <v>11.85</v>
      </c>
      <c r="G346" s="306">
        <v>12.67</v>
      </c>
      <c r="H346" s="307">
        <f t="shared" si="145"/>
        <v>24.52</v>
      </c>
      <c r="I346" s="80"/>
      <c r="J346" s="82">
        <f t="shared" si="146"/>
        <v>146.94</v>
      </c>
      <c r="K346" s="83">
        <f t="shared" si="147"/>
        <v>157.108</v>
      </c>
      <c r="L346" s="307">
        <f t="shared" si="148"/>
        <v>304.048</v>
      </c>
      <c r="M346" s="80"/>
      <c r="N346" s="308">
        <f t="shared" si="149"/>
        <v>75.525523200000009</v>
      </c>
      <c r="O346" s="80"/>
      <c r="P346" s="309">
        <f t="shared" si="150"/>
        <v>183.439896</v>
      </c>
      <c r="Q346" s="307">
        <f t="shared" si="151"/>
        <v>379.57352320000001</v>
      </c>
    </row>
    <row r="347" spans="1:17" ht="25.5" x14ac:dyDescent="0.2">
      <c r="A347" s="104" t="s">
        <v>293</v>
      </c>
      <c r="B347" s="105" t="s">
        <v>303</v>
      </c>
      <c r="C347" s="122" t="s">
        <v>22</v>
      </c>
      <c r="D347" s="311" t="s">
        <v>1009</v>
      </c>
      <c r="E347" s="81"/>
      <c r="F347" s="82">
        <v>7.75</v>
      </c>
      <c r="G347" s="306">
        <v>12.95</v>
      </c>
      <c r="H347" s="307">
        <f t="shared" si="145"/>
        <v>20.7</v>
      </c>
      <c r="I347" s="80"/>
      <c r="J347" s="82">
        <f t="shared" si="146"/>
        <v>196.92750000000001</v>
      </c>
      <c r="K347" s="83">
        <f t="shared" si="147"/>
        <v>329.05949999999996</v>
      </c>
      <c r="L347" s="307">
        <f t="shared" si="148"/>
        <v>525.98699999999997</v>
      </c>
      <c r="M347" s="80"/>
      <c r="N347" s="308">
        <f t="shared" si="149"/>
        <v>130.65517080000001</v>
      </c>
      <c r="O347" s="80"/>
      <c r="P347" s="309">
        <f t="shared" si="150"/>
        <v>245.844291</v>
      </c>
      <c r="Q347" s="307">
        <f t="shared" si="151"/>
        <v>656.64217079999992</v>
      </c>
    </row>
    <row r="348" spans="1:17" ht="51" x14ac:dyDescent="0.2">
      <c r="A348" s="104" t="s">
        <v>295</v>
      </c>
      <c r="B348" s="105" t="s">
        <v>1010</v>
      </c>
      <c r="C348" s="122" t="s">
        <v>75</v>
      </c>
      <c r="D348" s="311" t="s">
        <v>501</v>
      </c>
      <c r="E348" s="81"/>
      <c r="F348" s="82">
        <v>2.34</v>
      </c>
      <c r="G348" s="306">
        <v>1.99</v>
      </c>
      <c r="H348" s="307">
        <f t="shared" si="145"/>
        <v>4.33</v>
      </c>
      <c r="I348" s="80"/>
      <c r="J348" s="82">
        <f t="shared" si="146"/>
        <v>7.02</v>
      </c>
      <c r="K348" s="83">
        <f t="shared" si="147"/>
        <v>5.97</v>
      </c>
      <c r="L348" s="307">
        <f t="shared" si="148"/>
        <v>12.989999999999998</v>
      </c>
      <c r="M348" s="80"/>
      <c r="N348" s="308">
        <f t="shared" si="149"/>
        <v>3.2267159999999997</v>
      </c>
      <c r="O348" s="80"/>
      <c r="P348" s="309">
        <f t="shared" si="150"/>
        <v>8.7637679999999989</v>
      </c>
      <c r="Q348" s="307">
        <f t="shared" si="151"/>
        <v>16.216715999999998</v>
      </c>
    </row>
    <row r="349" spans="1:17" ht="25.5" x14ac:dyDescent="0.2">
      <c r="A349" s="104" t="s">
        <v>298</v>
      </c>
      <c r="B349" s="105" t="s">
        <v>294</v>
      </c>
      <c r="C349" s="122" t="s">
        <v>75</v>
      </c>
      <c r="D349" s="311" t="s">
        <v>1011</v>
      </c>
      <c r="E349" s="81"/>
      <c r="F349" s="82">
        <v>2.34</v>
      </c>
      <c r="G349" s="306">
        <v>1.99</v>
      </c>
      <c r="H349" s="307">
        <f t="shared" si="145"/>
        <v>4.33</v>
      </c>
      <c r="I349" s="80"/>
      <c r="J349" s="82">
        <f t="shared" si="146"/>
        <v>190.10159999999999</v>
      </c>
      <c r="K349" s="83">
        <f t="shared" si="147"/>
        <v>161.66759999999999</v>
      </c>
      <c r="L349" s="307">
        <f t="shared" si="148"/>
        <v>351.76919999999996</v>
      </c>
      <c r="M349" s="80"/>
      <c r="N349" s="308">
        <f t="shared" si="149"/>
        <v>87.379469279999995</v>
      </c>
      <c r="O349" s="80"/>
      <c r="P349" s="309">
        <f t="shared" si="150"/>
        <v>237.32283743999997</v>
      </c>
      <c r="Q349" s="307">
        <f t="shared" si="151"/>
        <v>439.14866927999992</v>
      </c>
    </row>
    <row r="350" spans="1:17" ht="25.5" x14ac:dyDescent="0.2">
      <c r="A350" s="104" t="s">
        <v>300</v>
      </c>
      <c r="B350" s="105" t="s">
        <v>297</v>
      </c>
      <c r="C350" s="122" t="s">
        <v>22</v>
      </c>
      <c r="D350" s="311" t="s">
        <v>1012</v>
      </c>
      <c r="E350" s="81"/>
      <c r="F350" s="82">
        <v>27.03</v>
      </c>
      <c r="G350" s="306">
        <v>19.63</v>
      </c>
      <c r="H350" s="307">
        <f t="shared" si="145"/>
        <v>46.66</v>
      </c>
      <c r="I350" s="80"/>
      <c r="J350" s="82">
        <f t="shared" si="146"/>
        <v>73.251300000000001</v>
      </c>
      <c r="K350" s="83">
        <f t="shared" si="147"/>
        <v>53.197299999999998</v>
      </c>
      <c r="L350" s="307">
        <f t="shared" si="148"/>
        <v>126.4486</v>
      </c>
      <c r="M350" s="80"/>
      <c r="N350" s="308">
        <f t="shared" si="149"/>
        <v>31.40983224</v>
      </c>
      <c r="O350" s="80"/>
      <c r="P350" s="309">
        <f t="shared" si="150"/>
        <v>91.446922919999992</v>
      </c>
      <c r="Q350" s="307">
        <f t="shared" si="151"/>
        <v>157.85843223999998</v>
      </c>
    </row>
    <row r="351" spans="1:17" ht="38.25" x14ac:dyDescent="0.2">
      <c r="A351" s="104" t="s">
        <v>301</v>
      </c>
      <c r="B351" s="105" t="s">
        <v>1013</v>
      </c>
      <c r="C351" s="122" t="s">
        <v>22</v>
      </c>
      <c r="D351" s="311" t="s">
        <v>1014</v>
      </c>
      <c r="E351" s="81"/>
      <c r="F351" s="82">
        <v>7.85</v>
      </c>
      <c r="G351" s="306">
        <v>16.100000000000001</v>
      </c>
      <c r="H351" s="307">
        <f t="shared" si="145"/>
        <v>23.950000000000003</v>
      </c>
      <c r="I351" s="80"/>
      <c r="J351" s="82">
        <f t="shared" si="146"/>
        <v>9.891</v>
      </c>
      <c r="K351" s="83">
        <f t="shared" si="147"/>
        <v>20.286000000000001</v>
      </c>
      <c r="L351" s="307">
        <f t="shared" si="148"/>
        <v>30.177</v>
      </c>
      <c r="M351" s="80"/>
      <c r="N351" s="308">
        <f t="shared" si="149"/>
        <v>7.4959668000000006</v>
      </c>
      <c r="O351" s="80"/>
      <c r="P351" s="309">
        <f t="shared" si="150"/>
        <v>12.3479244</v>
      </c>
      <c r="Q351" s="307">
        <f t="shared" si="151"/>
        <v>37.672966799999998</v>
      </c>
    </row>
    <row r="352" spans="1:17" ht="38.25" x14ac:dyDescent="0.2">
      <c r="A352" s="104" t="s">
        <v>304</v>
      </c>
      <c r="B352" s="105" t="s">
        <v>1015</v>
      </c>
      <c r="C352" s="122" t="s">
        <v>22</v>
      </c>
      <c r="D352" s="311" t="s">
        <v>1016</v>
      </c>
      <c r="E352" s="81"/>
      <c r="F352" s="82">
        <v>7.85</v>
      </c>
      <c r="G352" s="306">
        <v>16.100000000000001</v>
      </c>
      <c r="H352" s="307">
        <f t="shared" si="145"/>
        <v>23.950000000000003</v>
      </c>
      <c r="I352" s="80"/>
      <c r="J352" s="82">
        <f t="shared" si="146"/>
        <v>1045.777</v>
      </c>
      <c r="K352" s="83">
        <f t="shared" si="147"/>
        <v>2144.8420000000001</v>
      </c>
      <c r="L352" s="307">
        <f t="shared" si="148"/>
        <v>3190.6190000000001</v>
      </c>
      <c r="M352" s="80"/>
      <c r="N352" s="308">
        <f t="shared" si="149"/>
        <v>792.54975960000002</v>
      </c>
      <c r="O352" s="80"/>
      <c r="P352" s="309">
        <f t="shared" si="150"/>
        <v>1305.5480067999999</v>
      </c>
      <c r="Q352" s="307">
        <f t="shared" si="151"/>
        <v>3983.1687596000002</v>
      </c>
    </row>
    <row r="353" spans="1:17" ht="38.25" x14ac:dyDescent="0.2">
      <c r="A353" s="104" t="s">
        <v>1017</v>
      </c>
      <c r="B353" s="105" t="s">
        <v>1018</v>
      </c>
      <c r="C353" s="122" t="s">
        <v>22</v>
      </c>
      <c r="D353" s="311" t="s">
        <v>1019</v>
      </c>
      <c r="E353" s="81"/>
      <c r="F353" s="82">
        <v>4.17</v>
      </c>
      <c r="G353" s="306">
        <v>9.1</v>
      </c>
      <c r="H353" s="307">
        <f t="shared" si="145"/>
        <v>13.27</v>
      </c>
      <c r="I353" s="80"/>
      <c r="J353" s="82">
        <f t="shared" si="146"/>
        <v>2408.9673000000003</v>
      </c>
      <c r="K353" s="83">
        <f t="shared" si="147"/>
        <v>5256.9790000000003</v>
      </c>
      <c r="L353" s="307">
        <f t="shared" si="148"/>
        <v>7665.9463000000005</v>
      </c>
      <c r="M353" s="80"/>
      <c r="N353" s="308">
        <f t="shared" si="149"/>
        <v>1904.2210609200001</v>
      </c>
      <c r="O353" s="80"/>
      <c r="P353" s="309">
        <f t="shared" si="150"/>
        <v>3007.3547773200003</v>
      </c>
      <c r="Q353" s="307">
        <f t="shared" si="151"/>
        <v>9570.1673609200006</v>
      </c>
    </row>
    <row r="354" spans="1:17" s="113" customFormat="1" x14ac:dyDescent="0.2">
      <c r="A354" s="123" t="s">
        <v>305</v>
      </c>
      <c r="B354" s="124" t="s">
        <v>306</v>
      </c>
      <c r="C354" s="124"/>
      <c r="D354" s="313"/>
      <c r="E354" s="134"/>
      <c r="F354" s="149">
        <f>SUM(Q355:Q357)</f>
        <v>845.91584</v>
      </c>
      <c r="G354" s="124"/>
      <c r="H354" s="106"/>
      <c r="I354" s="107"/>
      <c r="J354" s="108"/>
      <c r="K354" s="109"/>
      <c r="L354" s="106"/>
      <c r="M354" s="110"/>
      <c r="N354" s="111"/>
      <c r="O354" s="107"/>
      <c r="P354" s="112"/>
      <c r="Q354" s="106"/>
    </row>
    <row r="355" spans="1:17" ht="25.5" x14ac:dyDescent="0.2">
      <c r="A355" s="104" t="s">
        <v>307</v>
      </c>
      <c r="B355" s="105" t="s">
        <v>1020</v>
      </c>
      <c r="C355" s="122" t="s">
        <v>106</v>
      </c>
      <c r="D355" s="311" t="s">
        <v>457</v>
      </c>
      <c r="E355" s="81"/>
      <c r="F355" s="82">
        <v>129.38999999999999</v>
      </c>
      <c r="G355" s="306">
        <v>196.8</v>
      </c>
      <c r="H355" s="307">
        <f t="shared" si="145"/>
        <v>326.19</v>
      </c>
      <c r="I355" s="80"/>
      <c r="J355" s="82">
        <f t="shared" si="146"/>
        <v>129.38999999999999</v>
      </c>
      <c r="K355" s="83">
        <f t="shared" si="147"/>
        <v>196.8</v>
      </c>
      <c r="L355" s="307">
        <f t="shared" si="148"/>
        <v>326.19</v>
      </c>
      <c r="M355" s="80"/>
      <c r="N355" s="308">
        <f>Q$3*L355</f>
        <v>81.025596000000007</v>
      </c>
      <c r="O355" s="80"/>
      <c r="P355" s="309">
        <f>J355*(1+Q$3)</f>
        <v>161.53047599999996</v>
      </c>
      <c r="Q355" s="307">
        <f>L355*(1+Q$3)</f>
        <v>407.21559600000001</v>
      </c>
    </row>
    <row r="356" spans="1:17" x14ac:dyDescent="0.2">
      <c r="A356" s="104" t="s">
        <v>309</v>
      </c>
      <c r="B356" s="105" t="s">
        <v>1021</v>
      </c>
      <c r="C356" s="122" t="s">
        <v>25</v>
      </c>
      <c r="D356" s="311" t="s">
        <v>457</v>
      </c>
      <c r="E356" s="81"/>
      <c r="F356" s="82">
        <v>100.37</v>
      </c>
      <c r="G356" s="306">
        <v>56.74</v>
      </c>
      <c r="H356" s="307">
        <f t="shared" si="145"/>
        <v>157.11000000000001</v>
      </c>
      <c r="I356" s="80"/>
      <c r="J356" s="82">
        <f t="shared" si="146"/>
        <v>100.37</v>
      </c>
      <c r="K356" s="83">
        <f t="shared" si="147"/>
        <v>56.74</v>
      </c>
      <c r="L356" s="307">
        <f t="shared" si="148"/>
        <v>157.11000000000001</v>
      </c>
      <c r="M356" s="80"/>
      <c r="N356" s="308">
        <f>Q$3*L356</f>
        <v>39.026124000000003</v>
      </c>
      <c r="O356" s="80"/>
      <c r="P356" s="309">
        <f>J356*(1+Q$3)</f>
        <v>125.301908</v>
      </c>
      <c r="Q356" s="307">
        <f>L356*(1+Q$3)</f>
        <v>196.13612400000002</v>
      </c>
    </row>
    <row r="357" spans="1:17" x14ac:dyDescent="0.2">
      <c r="A357" s="104" t="s">
        <v>312</v>
      </c>
      <c r="B357" s="105" t="s">
        <v>1022</v>
      </c>
      <c r="C357" s="122" t="s">
        <v>15</v>
      </c>
      <c r="D357" s="311" t="s">
        <v>475</v>
      </c>
      <c r="E357" s="81"/>
      <c r="F357" s="82">
        <v>13.56</v>
      </c>
      <c r="G357" s="306">
        <v>5.87</v>
      </c>
      <c r="H357" s="307">
        <f t="shared" si="145"/>
        <v>19.43</v>
      </c>
      <c r="I357" s="80"/>
      <c r="J357" s="82">
        <f t="shared" si="146"/>
        <v>135.6</v>
      </c>
      <c r="K357" s="83">
        <f t="shared" si="147"/>
        <v>58.7</v>
      </c>
      <c r="L357" s="307">
        <f t="shared" si="148"/>
        <v>194.3</v>
      </c>
      <c r="M357" s="80"/>
      <c r="N357" s="308">
        <f>Q$3*L357</f>
        <v>48.264120000000005</v>
      </c>
      <c r="O357" s="80"/>
      <c r="P357" s="309">
        <f>J357*(1+Q$3)</f>
        <v>169.28304</v>
      </c>
      <c r="Q357" s="307">
        <f>L357*(1+Q$3)</f>
        <v>242.56412</v>
      </c>
    </row>
    <row r="358" spans="1:17" s="113" customFormat="1" x14ac:dyDescent="0.2">
      <c r="A358" s="123" t="s">
        <v>313</v>
      </c>
      <c r="B358" s="124" t="s">
        <v>1023</v>
      </c>
      <c r="C358" s="124"/>
      <c r="D358" s="313"/>
      <c r="E358" s="134"/>
      <c r="F358" s="149">
        <f>SUM(Q359:Q362)</f>
        <v>11910.135488000002</v>
      </c>
      <c r="G358" s="124"/>
      <c r="H358" s="106"/>
      <c r="I358" s="107"/>
      <c r="J358" s="108"/>
      <c r="K358" s="109"/>
      <c r="L358" s="106"/>
      <c r="M358" s="110"/>
      <c r="N358" s="111"/>
      <c r="O358" s="107"/>
      <c r="P358" s="112"/>
      <c r="Q358" s="106"/>
    </row>
    <row r="359" spans="1:17" x14ac:dyDescent="0.2">
      <c r="A359" s="104" t="s">
        <v>314</v>
      </c>
      <c r="B359" s="105" t="s">
        <v>1024</v>
      </c>
      <c r="C359" s="122" t="s">
        <v>25</v>
      </c>
      <c r="D359" s="311" t="s">
        <v>457</v>
      </c>
      <c r="E359" s="81"/>
      <c r="F359" s="82">
        <v>1965.03</v>
      </c>
      <c r="G359" s="306">
        <v>2935.32</v>
      </c>
      <c r="H359" s="307">
        <f t="shared" si="145"/>
        <v>4900.3500000000004</v>
      </c>
      <c r="I359" s="80"/>
      <c r="J359" s="82">
        <f t="shared" si="146"/>
        <v>1965.03</v>
      </c>
      <c r="K359" s="83">
        <f t="shared" si="147"/>
        <v>2935.32</v>
      </c>
      <c r="L359" s="307">
        <f t="shared" si="148"/>
        <v>4900.3500000000004</v>
      </c>
      <c r="M359" s="80"/>
      <c r="N359" s="308">
        <f>Q$3*L359</f>
        <v>1217.2469400000002</v>
      </c>
      <c r="O359" s="80"/>
      <c r="P359" s="309">
        <f>J359*(1+Q$3)</f>
        <v>2453.1434519999998</v>
      </c>
      <c r="Q359" s="307">
        <f>L359*(1+Q$3)</f>
        <v>6117.5969400000004</v>
      </c>
    </row>
    <row r="360" spans="1:17" ht="25.5" x14ac:dyDescent="0.2">
      <c r="A360" s="104" t="s">
        <v>316</v>
      </c>
      <c r="B360" s="105" t="s">
        <v>1025</v>
      </c>
      <c r="C360" s="122" t="s">
        <v>25</v>
      </c>
      <c r="D360" s="311" t="s">
        <v>457</v>
      </c>
      <c r="E360" s="81"/>
      <c r="F360" s="82">
        <v>1454.14</v>
      </c>
      <c r="G360" s="306">
        <v>2171.96</v>
      </c>
      <c r="H360" s="307">
        <f t="shared" si="145"/>
        <v>3626.1000000000004</v>
      </c>
      <c r="I360" s="80"/>
      <c r="J360" s="82">
        <f t="shared" si="146"/>
        <v>1454.14</v>
      </c>
      <c r="K360" s="83">
        <f t="shared" si="147"/>
        <v>2171.96</v>
      </c>
      <c r="L360" s="307">
        <f t="shared" si="148"/>
        <v>3626.1000000000004</v>
      </c>
      <c r="M360" s="80"/>
      <c r="N360" s="308">
        <f>Q$3*L360</f>
        <v>900.72324000000015</v>
      </c>
      <c r="O360" s="80"/>
      <c r="P360" s="309">
        <f>J360*(1+Q$3)</f>
        <v>1815.3483760000001</v>
      </c>
      <c r="Q360" s="307">
        <f>L360*(1+Q$3)</f>
        <v>4526.8232400000006</v>
      </c>
    </row>
    <row r="361" spans="1:17" x14ac:dyDescent="0.2">
      <c r="A361" s="104" t="s">
        <v>318</v>
      </c>
      <c r="B361" s="105" t="s">
        <v>311</v>
      </c>
      <c r="C361" s="122" t="s">
        <v>25</v>
      </c>
      <c r="D361" s="311" t="s">
        <v>457</v>
      </c>
      <c r="E361" s="81"/>
      <c r="F361" s="82">
        <v>361.66</v>
      </c>
      <c r="G361" s="306">
        <v>402.14</v>
      </c>
      <c r="H361" s="307">
        <f t="shared" si="145"/>
        <v>763.8</v>
      </c>
      <c r="I361" s="80"/>
      <c r="J361" s="82">
        <f t="shared" si="146"/>
        <v>361.66</v>
      </c>
      <c r="K361" s="83">
        <f t="shared" si="147"/>
        <v>402.14</v>
      </c>
      <c r="L361" s="307">
        <f t="shared" si="148"/>
        <v>763.8</v>
      </c>
      <c r="M361" s="80"/>
      <c r="N361" s="308">
        <f>Q$3*L361</f>
        <v>189.72791999999998</v>
      </c>
      <c r="O361" s="80"/>
      <c r="P361" s="309">
        <f>J361*(1+Q$3)</f>
        <v>451.49634400000002</v>
      </c>
      <c r="Q361" s="307">
        <f>L361*(1+Q$3)</f>
        <v>953.52791999999988</v>
      </c>
    </row>
    <row r="362" spans="1:17" ht="25.5" x14ac:dyDescent="0.2">
      <c r="A362" s="104" t="s">
        <v>320</v>
      </c>
      <c r="B362" s="105" t="s">
        <v>1026</v>
      </c>
      <c r="C362" s="122" t="s">
        <v>25</v>
      </c>
      <c r="D362" s="311" t="s">
        <v>457</v>
      </c>
      <c r="E362" s="81"/>
      <c r="F362" s="82">
        <v>118.41</v>
      </c>
      <c r="G362" s="306">
        <v>131.66</v>
      </c>
      <c r="H362" s="307">
        <f t="shared" si="145"/>
        <v>250.07</v>
      </c>
      <c r="I362" s="80"/>
      <c r="J362" s="82">
        <f t="shared" si="146"/>
        <v>118.41</v>
      </c>
      <c r="K362" s="83">
        <f t="shared" si="147"/>
        <v>131.66</v>
      </c>
      <c r="L362" s="307">
        <f t="shared" si="148"/>
        <v>250.07</v>
      </c>
      <c r="M362" s="80"/>
      <c r="N362" s="308">
        <f>Q$3*L362</f>
        <v>62.117387999999998</v>
      </c>
      <c r="O362" s="80"/>
      <c r="P362" s="309">
        <f>J362*(1+Q$3)</f>
        <v>147.82304399999998</v>
      </c>
      <c r="Q362" s="307">
        <f>L362*(1+Q$3)</f>
        <v>312.187388</v>
      </c>
    </row>
    <row r="363" spans="1:17" s="113" customFormat="1" x14ac:dyDescent="0.2">
      <c r="A363" s="123" t="s">
        <v>322</v>
      </c>
      <c r="B363" s="124" t="s">
        <v>1027</v>
      </c>
      <c r="C363" s="124"/>
      <c r="D363" s="313"/>
      <c r="E363" s="134"/>
      <c r="F363" s="149">
        <f>SUM(Q364:Q367)</f>
        <v>1473.4615519999998</v>
      </c>
      <c r="G363" s="124"/>
      <c r="H363" s="106"/>
      <c r="I363" s="107"/>
      <c r="J363" s="108"/>
      <c r="K363" s="109"/>
      <c r="L363" s="106"/>
      <c r="M363" s="110"/>
      <c r="N363" s="111"/>
      <c r="O363" s="107"/>
      <c r="P363" s="112"/>
      <c r="Q363" s="106"/>
    </row>
    <row r="364" spans="1:17" ht="25.5" x14ac:dyDescent="0.2">
      <c r="A364" s="104" t="s">
        <v>323</v>
      </c>
      <c r="B364" s="105" t="s">
        <v>1028</v>
      </c>
      <c r="C364" s="122" t="s">
        <v>22</v>
      </c>
      <c r="D364" s="311" t="s">
        <v>654</v>
      </c>
      <c r="E364" s="81"/>
      <c r="F364" s="82">
        <v>12.88</v>
      </c>
      <c r="G364" s="306">
        <v>16.25</v>
      </c>
      <c r="H364" s="307">
        <f t="shared" si="145"/>
        <v>29.130000000000003</v>
      </c>
      <c r="I364" s="80"/>
      <c r="J364" s="82">
        <f t="shared" si="146"/>
        <v>257.60000000000002</v>
      </c>
      <c r="K364" s="83">
        <f t="shared" si="147"/>
        <v>325</v>
      </c>
      <c r="L364" s="307">
        <f t="shared" si="148"/>
        <v>582.6</v>
      </c>
      <c r="M364" s="80"/>
      <c r="N364" s="308">
        <f>Q$3*L364</f>
        <v>144.71784000000002</v>
      </c>
      <c r="O364" s="80"/>
      <c r="P364" s="309">
        <f>J364*(1+Q$3)</f>
        <v>321.58784000000003</v>
      </c>
      <c r="Q364" s="307">
        <f>L364*(1+Q$3)</f>
        <v>727.31784000000005</v>
      </c>
    </row>
    <row r="365" spans="1:17" x14ac:dyDescent="0.2">
      <c r="A365" s="104" t="s">
        <v>324</v>
      </c>
      <c r="B365" s="105" t="s">
        <v>1029</v>
      </c>
      <c r="C365" s="122" t="s">
        <v>15</v>
      </c>
      <c r="D365" s="311" t="s">
        <v>656</v>
      </c>
      <c r="E365" s="81"/>
      <c r="F365" s="82">
        <v>13.56</v>
      </c>
      <c r="G365" s="306">
        <v>5.87</v>
      </c>
      <c r="H365" s="307">
        <f t="shared" si="145"/>
        <v>19.43</v>
      </c>
      <c r="I365" s="80"/>
      <c r="J365" s="82">
        <f t="shared" si="146"/>
        <v>216.96</v>
      </c>
      <c r="K365" s="83">
        <f t="shared" si="147"/>
        <v>93.92</v>
      </c>
      <c r="L365" s="307">
        <f t="shared" si="148"/>
        <v>310.88</v>
      </c>
      <c r="M365" s="80"/>
      <c r="N365" s="308">
        <f>Q$3*L365</f>
        <v>77.222592000000006</v>
      </c>
      <c r="O365" s="80"/>
      <c r="P365" s="309">
        <f>J365*(1+Q$3)</f>
        <v>270.85286400000001</v>
      </c>
      <c r="Q365" s="307">
        <f>L365*(1+Q$3)</f>
        <v>388.10259199999996</v>
      </c>
    </row>
    <row r="366" spans="1:17" ht="25.5" x14ac:dyDescent="0.2">
      <c r="A366" s="104" t="s">
        <v>325</v>
      </c>
      <c r="B366" s="105" t="s">
        <v>1030</v>
      </c>
      <c r="C366" s="122" t="s">
        <v>22</v>
      </c>
      <c r="D366" s="311" t="s">
        <v>504</v>
      </c>
      <c r="E366" s="81"/>
      <c r="F366" s="82">
        <v>1.41</v>
      </c>
      <c r="G366" s="306">
        <v>2.33</v>
      </c>
      <c r="H366" s="307">
        <f t="shared" si="145"/>
        <v>3.74</v>
      </c>
      <c r="I366" s="80"/>
      <c r="J366" s="82">
        <f t="shared" si="146"/>
        <v>84.6</v>
      </c>
      <c r="K366" s="83">
        <f t="shared" si="147"/>
        <v>139.80000000000001</v>
      </c>
      <c r="L366" s="307">
        <f t="shared" si="148"/>
        <v>224.4</v>
      </c>
      <c r="M366" s="80"/>
      <c r="N366" s="308">
        <f>Q$3*L366</f>
        <v>55.740960000000001</v>
      </c>
      <c r="O366" s="80"/>
      <c r="P366" s="309">
        <f>J366*(1+Q$3)</f>
        <v>105.61463999999999</v>
      </c>
      <c r="Q366" s="307">
        <f>L366*(1+Q$3)</f>
        <v>280.14096000000001</v>
      </c>
    </row>
    <row r="367" spans="1:17" x14ac:dyDescent="0.2">
      <c r="A367" s="104" t="s">
        <v>326</v>
      </c>
      <c r="B367" s="105" t="s">
        <v>315</v>
      </c>
      <c r="C367" s="122" t="s">
        <v>22</v>
      </c>
      <c r="D367" s="311" t="s">
        <v>654</v>
      </c>
      <c r="E367" s="81"/>
      <c r="F367" s="82">
        <v>2.2799999999999998</v>
      </c>
      <c r="G367" s="306">
        <v>0.84</v>
      </c>
      <c r="H367" s="307">
        <f t="shared" si="145"/>
        <v>3.1199999999999997</v>
      </c>
      <c r="I367" s="80"/>
      <c r="J367" s="82">
        <f t="shared" si="146"/>
        <v>45.599999999999994</v>
      </c>
      <c r="K367" s="83">
        <f t="shared" si="147"/>
        <v>16.8</v>
      </c>
      <c r="L367" s="307">
        <f t="shared" si="148"/>
        <v>62.399999999999991</v>
      </c>
      <c r="M367" s="80"/>
      <c r="N367" s="308">
        <f>Q$3*L367</f>
        <v>15.500159999999999</v>
      </c>
      <c r="O367" s="80"/>
      <c r="P367" s="309">
        <f>J367*(1+Q$3)</f>
        <v>56.927039999999991</v>
      </c>
      <c r="Q367" s="307">
        <f>L367*(1+Q$3)</f>
        <v>77.900159999999985</v>
      </c>
    </row>
    <row r="368" spans="1:17" s="113" customFormat="1" x14ac:dyDescent="0.2">
      <c r="A368" s="123" t="s">
        <v>329</v>
      </c>
      <c r="B368" s="124" t="s">
        <v>1031</v>
      </c>
      <c r="C368" s="124"/>
      <c r="D368" s="313"/>
      <c r="E368" s="134"/>
      <c r="F368" s="149">
        <f>SUM(Q369:Q377)</f>
        <v>5266.2004991599997</v>
      </c>
      <c r="G368" s="124"/>
      <c r="H368" s="106"/>
      <c r="I368" s="107"/>
      <c r="J368" s="108"/>
      <c r="K368" s="109"/>
      <c r="L368" s="106"/>
      <c r="M368" s="110"/>
      <c r="N368" s="111"/>
      <c r="O368" s="107"/>
      <c r="P368" s="112"/>
      <c r="Q368" s="106"/>
    </row>
    <row r="369" spans="1:17" ht="25.5" x14ac:dyDescent="0.2">
      <c r="A369" s="104" t="s">
        <v>330</v>
      </c>
      <c r="B369" s="105" t="s">
        <v>1032</v>
      </c>
      <c r="C369" s="122" t="s">
        <v>75</v>
      </c>
      <c r="D369" s="311" t="s">
        <v>501</v>
      </c>
      <c r="E369" s="81"/>
      <c r="F369" s="82">
        <v>47.14</v>
      </c>
      <c r="G369" s="306">
        <v>50.02</v>
      </c>
      <c r="H369" s="307">
        <f t="shared" si="145"/>
        <v>97.16</v>
      </c>
      <c r="I369" s="80"/>
      <c r="J369" s="82">
        <f t="shared" si="146"/>
        <v>141.42000000000002</v>
      </c>
      <c r="K369" s="83">
        <f t="shared" si="147"/>
        <v>150.06</v>
      </c>
      <c r="L369" s="307">
        <f t="shared" si="148"/>
        <v>291.48</v>
      </c>
      <c r="M369" s="80"/>
      <c r="N369" s="308">
        <f t="shared" ref="N369:N377" si="152">Q$3*L369</f>
        <v>72.403632000000002</v>
      </c>
      <c r="O369" s="80"/>
      <c r="P369" s="309">
        <f t="shared" ref="P369:P377" si="153">J369*(1+Q$3)</f>
        <v>176.54872800000001</v>
      </c>
      <c r="Q369" s="307">
        <f t="shared" ref="Q369:Q377" si="154">L369*(1+Q$3)</f>
        <v>363.88363200000003</v>
      </c>
    </row>
    <row r="370" spans="1:17" x14ac:dyDescent="0.2">
      <c r="A370" s="104" t="s">
        <v>331</v>
      </c>
      <c r="B370" s="105" t="s">
        <v>1033</v>
      </c>
      <c r="C370" s="122" t="s">
        <v>25</v>
      </c>
      <c r="D370" s="311" t="s">
        <v>457</v>
      </c>
      <c r="E370" s="81"/>
      <c r="F370" s="82">
        <v>589.6</v>
      </c>
      <c r="G370" s="306">
        <v>1843.45</v>
      </c>
      <c r="H370" s="307">
        <f t="shared" si="145"/>
        <v>2433.0500000000002</v>
      </c>
      <c r="I370" s="80"/>
      <c r="J370" s="82">
        <f t="shared" si="146"/>
        <v>589.6</v>
      </c>
      <c r="K370" s="83">
        <f t="shared" si="147"/>
        <v>1843.45</v>
      </c>
      <c r="L370" s="307">
        <f t="shared" si="148"/>
        <v>2433.0500000000002</v>
      </c>
      <c r="M370" s="80"/>
      <c r="N370" s="308">
        <f t="shared" si="152"/>
        <v>604.36962000000005</v>
      </c>
      <c r="O370" s="80"/>
      <c r="P370" s="309">
        <f t="shared" si="153"/>
        <v>736.05664000000002</v>
      </c>
      <c r="Q370" s="307">
        <f t="shared" si="154"/>
        <v>3037.4196200000001</v>
      </c>
    </row>
    <row r="371" spans="1:17" ht="25.5" x14ac:dyDescent="0.2">
      <c r="A371" s="104" t="s">
        <v>332</v>
      </c>
      <c r="B371" s="105" t="s">
        <v>1034</v>
      </c>
      <c r="C371" s="122" t="s">
        <v>25</v>
      </c>
      <c r="D371" s="311" t="s">
        <v>457</v>
      </c>
      <c r="E371" s="81"/>
      <c r="F371" s="82">
        <v>371.3</v>
      </c>
      <c r="G371" s="306">
        <v>119.1</v>
      </c>
      <c r="H371" s="307">
        <f t="shared" si="145"/>
        <v>490.4</v>
      </c>
      <c r="I371" s="80"/>
      <c r="J371" s="82">
        <f t="shared" si="146"/>
        <v>371.3</v>
      </c>
      <c r="K371" s="83">
        <f t="shared" si="147"/>
        <v>119.1</v>
      </c>
      <c r="L371" s="307">
        <f t="shared" si="148"/>
        <v>490.4</v>
      </c>
      <c r="M371" s="80"/>
      <c r="N371" s="308">
        <f t="shared" si="152"/>
        <v>121.81536</v>
      </c>
      <c r="O371" s="80"/>
      <c r="P371" s="309">
        <f t="shared" si="153"/>
        <v>463.53091999999998</v>
      </c>
      <c r="Q371" s="307">
        <f t="shared" si="154"/>
        <v>612.21535999999992</v>
      </c>
    </row>
    <row r="372" spans="1:17" ht="25.5" x14ac:dyDescent="0.2">
      <c r="A372" s="104" t="s">
        <v>333</v>
      </c>
      <c r="B372" s="105" t="s">
        <v>1035</v>
      </c>
      <c r="C372" s="122" t="s">
        <v>77</v>
      </c>
      <c r="D372" s="311" t="s">
        <v>1036</v>
      </c>
      <c r="E372" s="81"/>
      <c r="F372" s="82">
        <v>2.0299999999999998</v>
      </c>
      <c r="G372" s="306">
        <v>10.9</v>
      </c>
      <c r="H372" s="307">
        <f t="shared" si="145"/>
        <v>12.93</v>
      </c>
      <c r="I372" s="80"/>
      <c r="J372" s="82">
        <f t="shared" si="146"/>
        <v>21.436799999999998</v>
      </c>
      <c r="K372" s="83">
        <f t="shared" si="147"/>
        <v>115.10400000000001</v>
      </c>
      <c r="L372" s="307">
        <f t="shared" si="148"/>
        <v>136.54080000000002</v>
      </c>
      <c r="M372" s="80"/>
      <c r="N372" s="308">
        <f t="shared" si="152"/>
        <v>33.916734720000008</v>
      </c>
      <c r="O372" s="80"/>
      <c r="P372" s="309">
        <f t="shared" si="153"/>
        <v>26.761701119999998</v>
      </c>
      <c r="Q372" s="307">
        <f t="shared" si="154"/>
        <v>170.45753472000001</v>
      </c>
    </row>
    <row r="373" spans="1:17" ht="25.5" x14ac:dyDescent="0.2">
      <c r="A373" s="104" t="s">
        <v>334</v>
      </c>
      <c r="B373" s="105" t="s">
        <v>1037</v>
      </c>
      <c r="C373" s="122" t="s">
        <v>77</v>
      </c>
      <c r="D373" s="311" t="s">
        <v>1038</v>
      </c>
      <c r="E373" s="81"/>
      <c r="F373" s="82">
        <v>5.62</v>
      </c>
      <c r="G373" s="306">
        <v>10.66</v>
      </c>
      <c r="H373" s="307">
        <f t="shared" si="145"/>
        <v>16.28</v>
      </c>
      <c r="I373" s="80"/>
      <c r="J373" s="82">
        <f t="shared" si="146"/>
        <v>18.433599999999998</v>
      </c>
      <c r="K373" s="83">
        <f t="shared" si="147"/>
        <v>34.964799999999997</v>
      </c>
      <c r="L373" s="307">
        <f t="shared" si="148"/>
        <v>53.398399999999995</v>
      </c>
      <c r="M373" s="80"/>
      <c r="N373" s="308">
        <f t="shared" si="152"/>
        <v>13.264162559999999</v>
      </c>
      <c r="O373" s="80"/>
      <c r="P373" s="309">
        <f t="shared" si="153"/>
        <v>23.012506239999997</v>
      </c>
      <c r="Q373" s="307">
        <f t="shared" si="154"/>
        <v>66.662562559999998</v>
      </c>
    </row>
    <row r="374" spans="1:17" x14ac:dyDescent="0.2">
      <c r="A374" s="104" t="s">
        <v>335</v>
      </c>
      <c r="B374" s="105" t="s">
        <v>1039</v>
      </c>
      <c r="C374" s="122" t="s">
        <v>6</v>
      </c>
      <c r="D374" s="311" t="s">
        <v>1040</v>
      </c>
      <c r="E374" s="81"/>
      <c r="F374" s="82">
        <v>109.73</v>
      </c>
      <c r="G374" s="306">
        <v>38.61</v>
      </c>
      <c r="H374" s="307">
        <f t="shared" si="145"/>
        <v>148.34</v>
      </c>
      <c r="I374" s="80"/>
      <c r="J374" s="82">
        <f t="shared" si="146"/>
        <v>49.378500000000003</v>
      </c>
      <c r="K374" s="83">
        <f t="shared" si="147"/>
        <v>17.374500000000001</v>
      </c>
      <c r="L374" s="307">
        <f t="shared" si="148"/>
        <v>66.753</v>
      </c>
      <c r="M374" s="80"/>
      <c r="N374" s="308">
        <f t="shared" si="152"/>
        <v>16.581445200000001</v>
      </c>
      <c r="O374" s="80"/>
      <c r="P374" s="309">
        <f t="shared" si="153"/>
        <v>61.644119400000001</v>
      </c>
      <c r="Q374" s="307">
        <f t="shared" si="154"/>
        <v>83.33444519999999</v>
      </c>
    </row>
    <row r="375" spans="1:17" ht="25.5" x14ac:dyDescent="0.2">
      <c r="A375" s="104" t="s">
        <v>336</v>
      </c>
      <c r="B375" s="105" t="s">
        <v>1041</v>
      </c>
      <c r="C375" s="122" t="s">
        <v>77</v>
      </c>
      <c r="D375" s="311" t="s">
        <v>1042</v>
      </c>
      <c r="E375" s="81"/>
      <c r="F375" s="82">
        <v>4.8600000000000003</v>
      </c>
      <c r="G375" s="306">
        <v>11.57</v>
      </c>
      <c r="H375" s="307">
        <f t="shared" si="145"/>
        <v>16.43</v>
      </c>
      <c r="I375" s="80"/>
      <c r="J375" s="82">
        <f t="shared" si="146"/>
        <v>89.181000000000012</v>
      </c>
      <c r="K375" s="83">
        <f t="shared" si="147"/>
        <v>212.30950000000001</v>
      </c>
      <c r="L375" s="307">
        <f t="shared" si="148"/>
        <v>301.4905</v>
      </c>
      <c r="M375" s="80"/>
      <c r="N375" s="308">
        <f t="shared" si="152"/>
        <v>74.890240200000008</v>
      </c>
      <c r="O375" s="80"/>
      <c r="P375" s="309">
        <f t="shared" si="153"/>
        <v>111.33356040000001</v>
      </c>
      <c r="Q375" s="307">
        <f t="shared" si="154"/>
        <v>376.38074019999999</v>
      </c>
    </row>
    <row r="376" spans="1:17" ht="25.5" x14ac:dyDescent="0.2">
      <c r="A376" s="104" t="s">
        <v>337</v>
      </c>
      <c r="B376" s="105" t="s">
        <v>1043</v>
      </c>
      <c r="C376" s="122" t="s">
        <v>77</v>
      </c>
      <c r="D376" s="311" t="s">
        <v>1044</v>
      </c>
      <c r="E376" s="81"/>
      <c r="F376" s="82">
        <v>0.72</v>
      </c>
      <c r="G376" s="306">
        <v>10.210000000000001</v>
      </c>
      <c r="H376" s="307">
        <f t="shared" si="145"/>
        <v>10.930000000000001</v>
      </c>
      <c r="I376" s="80"/>
      <c r="J376" s="82">
        <f t="shared" si="146"/>
        <v>7.3727999999999998</v>
      </c>
      <c r="K376" s="83">
        <f t="shared" si="147"/>
        <v>104.55040000000001</v>
      </c>
      <c r="L376" s="307">
        <f t="shared" si="148"/>
        <v>111.92320000000001</v>
      </c>
      <c r="M376" s="80"/>
      <c r="N376" s="308">
        <f t="shared" si="152"/>
        <v>27.801722880000003</v>
      </c>
      <c r="O376" s="80"/>
      <c r="P376" s="309">
        <f t="shared" si="153"/>
        <v>9.2042035200000001</v>
      </c>
      <c r="Q376" s="307">
        <f t="shared" si="154"/>
        <v>139.72492288000001</v>
      </c>
    </row>
    <row r="377" spans="1:17" x14ac:dyDescent="0.2">
      <c r="A377" s="104" t="s">
        <v>338</v>
      </c>
      <c r="B377" s="105" t="s">
        <v>1045</v>
      </c>
      <c r="C377" s="122" t="s">
        <v>6</v>
      </c>
      <c r="D377" s="311" t="s">
        <v>1040</v>
      </c>
      <c r="E377" s="81"/>
      <c r="F377" s="82">
        <v>15.61</v>
      </c>
      <c r="G377" s="306">
        <v>725.11</v>
      </c>
      <c r="H377" s="307">
        <f t="shared" si="145"/>
        <v>740.72</v>
      </c>
      <c r="I377" s="80"/>
      <c r="J377" s="82">
        <f t="shared" si="146"/>
        <v>7.0244999999999997</v>
      </c>
      <c r="K377" s="83">
        <f t="shared" si="147"/>
        <v>326.29950000000002</v>
      </c>
      <c r="L377" s="307">
        <f t="shared" si="148"/>
        <v>333.32400000000001</v>
      </c>
      <c r="M377" s="80"/>
      <c r="N377" s="308">
        <f t="shared" si="152"/>
        <v>82.797681600000004</v>
      </c>
      <c r="O377" s="80"/>
      <c r="P377" s="309">
        <f t="shared" si="153"/>
        <v>8.7693858000000002</v>
      </c>
      <c r="Q377" s="307">
        <f t="shared" si="154"/>
        <v>416.12168159999999</v>
      </c>
    </row>
    <row r="378" spans="1:17" s="113" customFormat="1" x14ac:dyDescent="0.2">
      <c r="A378" s="123" t="s">
        <v>339</v>
      </c>
      <c r="B378" s="124" t="s">
        <v>1046</v>
      </c>
      <c r="C378" s="124"/>
      <c r="D378" s="313"/>
      <c r="E378" s="134"/>
      <c r="F378" s="149">
        <f>SUM(Q379:Q388)</f>
        <v>1691.0344517600001</v>
      </c>
      <c r="G378" s="124"/>
      <c r="H378" s="106"/>
      <c r="I378" s="107"/>
      <c r="J378" s="108"/>
      <c r="K378" s="109"/>
      <c r="L378" s="106"/>
      <c r="M378" s="110"/>
      <c r="N378" s="111"/>
      <c r="O378" s="107"/>
      <c r="P378" s="112"/>
      <c r="Q378" s="106"/>
    </row>
    <row r="379" spans="1:17" ht="25.5" x14ac:dyDescent="0.2">
      <c r="A379" s="104" t="s">
        <v>340</v>
      </c>
      <c r="B379" s="105" t="s">
        <v>1047</v>
      </c>
      <c r="C379" s="122" t="s">
        <v>75</v>
      </c>
      <c r="D379" s="311" t="s">
        <v>1048</v>
      </c>
      <c r="E379" s="81"/>
      <c r="F379" s="82">
        <v>22.09</v>
      </c>
      <c r="G379" s="306">
        <v>24.61</v>
      </c>
      <c r="H379" s="307">
        <f t="shared" si="145"/>
        <v>46.7</v>
      </c>
      <c r="I379" s="80"/>
      <c r="J379" s="82">
        <f t="shared" si="146"/>
        <v>53.015999999999998</v>
      </c>
      <c r="K379" s="83">
        <f t="shared" si="147"/>
        <v>59.063999999999993</v>
      </c>
      <c r="L379" s="307">
        <f t="shared" si="148"/>
        <v>112.07999999999998</v>
      </c>
      <c r="M379" s="80"/>
      <c r="N379" s="308">
        <f t="shared" ref="N379:N388" si="155">Q$3*L379</f>
        <v>27.840671999999998</v>
      </c>
      <c r="O379" s="80"/>
      <c r="P379" s="309">
        <f t="shared" ref="P379:P388" si="156">J379*(1+Q$3)</f>
        <v>66.185174399999994</v>
      </c>
      <c r="Q379" s="307">
        <f t="shared" ref="Q379:Q388" si="157">L379*(1+Q$3)</f>
        <v>139.92067199999997</v>
      </c>
    </row>
    <row r="380" spans="1:17" ht="25.5" x14ac:dyDescent="0.2">
      <c r="A380" s="104" t="s">
        <v>341</v>
      </c>
      <c r="B380" s="105" t="s">
        <v>1049</v>
      </c>
      <c r="C380" s="122" t="s">
        <v>77</v>
      </c>
      <c r="D380" s="311" t="s">
        <v>1050</v>
      </c>
      <c r="E380" s="81"/>
      <c r="F380" s="82">
        <v>7.45</v>
      </c>
      <c r="G380" s="306">
        <v>11.3</v>
      </c>
      <c r="H380" s="307">
        <f t="shared" si="145"/>
        <v>18.75</v>
      </c>
      <c r="I380" s="80"/>
      <c r="J380" s="82">
        <f t="shared" si="146"/>
        <v>36.654000000000003</v>
      </c>
      <c r="K380" s="83">
        <f t="shared" si="147"/>
        <v>55.596000000000004</v>
      </c>
      <c r="L380" s="307">
        <f t="shared" si="148"/>
        <v>92.25</v>
      </c>
      <c r="M380" s="80"/>
      <c r="N380" s="308">
        <f t="shared" si="155"/>
        <v>22.914899999999999</v>
      </c>
      <c r="O380" s="80"/>
      <c r="P380" s="309">
        <f t="shared" si="156"/>
        <v>45.758853600000002</v>
      </c>
      <c r="Q380" s="307">
        <f t="shared" si="157"/>
        <v>115.16489999999999</v>
      </c>
    </row>
    <row r="381" spans="1:17" x14ac:dyDescent="0.2">
      <c r="A381" s="104" t="s">
        <v>342</v>
      </c>
      <c r="B381" s="105" t="s">
        <v>1051</v>
      </c>
      <c r="C381" s="122" t="s">
        <v>77</v>
      </c>
      <c r="D381" s="311" t="s">
        <v>1052</v>
      </c>
      <c r="E381" s="81"/>
      <c r="F381" s="82">
        <v>2.0299999999999998</v>
      </c>
      <c r="G381" s="306">
        <v>10.9</v>
      </c>
      <c r="H381" s="307">
        <f t="shared" si="145"/>
        <v>12.93</v>
      </c>
      <c r="I381" s="80"/>
      <c r="J381" s="82">
        <f t="shared" si="146"/>
        <v>3.5321999999999996</v>
      </c>
      <c r="K381" s="83">
        <f t="shared" si="147"/>
        <v>18.966000000000001</v>
      </c>
      <c r="L381" s="307">
        <f t="shared" si="148"/>
        <v>22.498200000000001</v>
      </c>
      <c r="M381" s="80"/>
      <c r="N381" s="308">
        <f t="shared" si="155"/>
        <v>5.5885528799999999</v>
      </c>
      <c r="O381" s="80"/>
      <c r="P381" s="309">
        <f t="shared" si="156"/>
        <v>4.4095984799999997</v>
      </c>
      <c r="Q381" s="307">
        <f t="shared" si="157"/>
        <v>28.086752879999999</v>
      </c>
    </row>
    <row r="382" spans="1:17" ht="25.5" x14ac:dyDescent="0.2">
      <c r="A382" s="104" t="s">
        <v>343</v>
      </c>
      <c r="B382" s="105" t="s">
        <v>1035</v>
      </c>
      <c r="C382" s="122" t="s">
        <v>77</v>
      </c>
      <c r="D382" s="311" t="s">
        <v>1053</v>
      </c>
      <c r="E382" s="81"/>
      <c r="F382" s="82">
        <v>2.0299999999999998</v>
      </c>
      <c r="G382" s="306">
        <v>10.9</v>
      </c>
      <c r="H382" s="307">
        <f t="shared" si="145"/>
        <v>12.93</v>
      </c>
      <c r="I382" s="80"/>
      <c r="J382" s="82">
        <f t="shared" si="146"/>
        <v>8.4650999999999996</v>
      </c>
      <c r="K382" s="83">
        <f t="shared" si="147"/>
        <v>45.453000000000003</v>
      </c>
      <c r="L382" s="307">
        <f t="shared" si="148"/>
        <v>53.918100000000003</v>
      </c>
      <c r="M382" s="80"/>
      <c r="N382" s="308">
        <f t="shared" si="155"/>
        <v>13.393256040000001</v>
      </c>
      <c r="O382" s="80"/>
      <c r="P382" s="309">
        <f t="shared" si="156"/>
        <v>10.567830839999999</v>
      </c>
      <c r="Q382" s="307">
        <f t="shared" si="157"/>
        <v>67.311356040000007</v>
      </c>
    </row>
    <row r="383" spans="1:17" ht="25.5" x14ac:dyDescent="0.2">
      <c r="A383" s="104" t="s">
        <v>344</v>
      </c>
      <c r="B383" s="105" t="s">
        <v>1037</v>
      </c>
      <c r="C383" s="122" t="s">
        <v>77</v>
      </c>
      <c r="D383" s="311" t="s">
        <v>1054</v>
      </c>
      <c r="E383" s="81"/>
      <c r="F383" s="82">
        <v>5.62</v>
      </c>
      <c r="G383" s="306">
        <v>10.66</v>
      </c>
      <c r="H383" s="307">
        <f t="shared" si="145"/>
        <v>16.28</v>
      </c>
      <c r="I383" s="80"/>
      <c r="J383" s="82">
        <f t="shared" si="146"/>
        <v>8.6547999999999998</v>
      </c>
      <c r="K383" s="83">
        <f t="shared" si="147"/>
        <v>16.416399999999999</v>
      </c>
      <c r="L383" s="307">
        <f t="shared" si="148"/>
        <v>25.071199999999997</v>
      </c>
      <c r="M383" s="80"/>
      <c r="N383" s="308">
        <f t="shared" si="155"/>
        <v>6.2276860799999998</v>
      </c>
      <c r="O383" s="80"/>
      <c r="P383" s="309">
        <f t="shared" si="156"/>
        <v>10.804652319999999</v>
      </c>
      <c r="Q383" s="307">
        <f t="shared" si="157"/>
        <v>31.298886079999996</v>
      </c>
    </row>
    <row r="384" spans="1:17" ht="25.5" x14ac:dyDescent="0.2">
      <c r="A384" s="104" t="s">
        <v>345</v>
      </c>
      <c r="B384" s="105" t="s">
        <v>1055</v>
      </c>
      <c r="C384" s="122" t="s">
        <v>77</v>
      </c>
      <c r="D384" s="311" t="s">
        <v>1056</v>
      </c>
      <c r="E384" s="81"/>
      <c r="F384" s="82">
        <v>3.4</v>
      </c>
      <c r="G384" s="306">
        <v>10.93</v>
      </c>
      <c r="H384" s="307">
        <f t="shared" si="145"/>
        <v>14.33</v>
      </c>
      <c r="I384" s="80"/>
      <c r="J384" s="82">
        <f t="shared" si="146"/>
        <v>8.8059999999999992</v>
      </c>
      <c r="K384" s="83">
        <f t="shared" si="147"/>
        <v>28.308699999999998</v>
      </c>
      <c r="L384" s="307">
        <f t="shared" si="148"/>
        <v>37.114699999999999</v>
      </c>
      <c r="M384" s="80"/>
      <c r="N384" s="308">
        <f t="shared" si="155"/>
        <v>9.2192914800000008</v>
      </c>
      <c r="O384" s="80"/>
      <c r="P384" s="309">
        <f t="shared" si="156"/>
        <v>10.993410399999998</v>
      </c>
      <c r="Q384" s="307">
        <f t="shared" si="157"/>
        <v>46.333991479999995</v>
      </c>
    </row>
    <row r="385" spans="1:17" x14ac:dyDescent="0.2">
      <c r="A385" s="104" t="s">
        <v>346</v>
      </c>
      <c r="B385" s="105" t="s">
        <v>1057</v>
      </c>
      <c r="C385" s="122" t="s">
        <v>6</v>
      </c>
      <c r="D385" s="311" t="s">
        <v>1058</v>
      </c>
      <c r="E385" s="81"/>
      <c r="F385" s="82">
        <v>89.17</v>
      </c>
      <c r="G385" s="306">
        <v>33.1</v>
      </c>
      <c r="H385" s="307">
        <f t="shared" si="145"/>
        <v>122.27000000000001</v>
      </c>
      <c r="I385" s="80"/>
      <c r="J385" s="82">
        <f t="shared" si="146"/>
        <v>23.184200000000001</v>
      </c>
      <c r="K385" s="83">
        <f t="shared" si="147"/>
        <v>8.6059999999999999</v>
      </c>
      <c r="L385" s="307">
        <f t="shared" si="148"/>
        <v>31.790199999999999</v>
      </c>
      <c r="M385" s="80"/>
      <c r="N385" s="308">
        <f t="shared" si="155"/>
        <v>7.89668568</v>
      </c>
      <c r="O385" s="80"/>
      <c r="P385" s="309">
        <f t="shared" si="156"/>
        <v>28.943155279999999</v>
      </c>
      <c r="Q385" s="307">
        <f t="shared" si="157"/>
        <v>39.686885679999996</v>
      </c>
    </row>
    <row r="386" spans="1:17" x14ac:dyDescent="0.2">
      <c r="A386" s="104" t="s">
        <v>1059</v>
      </c>
      <c r="B386" s="105" t="s">
        <v>1060</v>
      </c>
      <c r="C386" s="122" t="s">
        <v>22</v>
      </c>
      <c r="D386" s="311" t="s">
        <v>598</v>
      </c>
      <c r="E386" s="81"/>
      <c r="F386" s="82">
        <v>33.11</v>
      </c>
      <c r="G386" s="306">
        <v>47.7</v>
      </c>
      <c r="H386" s="307">
        <f t="shared" si="145"/>
        <v>80.81</v>
      </c>
      <c r="I386" s="80"/>
      <c r="J386" s="82">
        <f t="shared" si="146"/>
        <v>139.06200000000001</v>
      </c>
      <c r="K386" s="83">
        <f t="shared" si="147"/>
        <v>200.34000000000003</v>
      </c>
      <c r="L386" s="307">
        <f t="shared" si="148"/>
        <v>339.40200000000004</v>
      </c>
      <c r="M386" s="80"/>
      <c r="N386" s="308">
        <f t="shared" si="155"/>
        <v>84.307456800000011</v>
      </c>
      <c r="O386" s="80"/>
      <c r="P386" s="309">
        <f t="shared" si="156"/>
        <v>173.6050008</v>
      </c>
      <c r="Q386" s="307">
        <f t="shared" si="157"/>
        <v>423.70945680000005</v>
      </c>
    </row>
    <row r="387" spans="1:17" ht="25.5" x14ac:dyDescent="0.2">
      <c r="A387" s="104" t="s">
        <v>1061</v>
      </c>
      <c r="B387" s="105" t="s">
        <v>1062</v>
      </c>
      <c r="C387" s="122" t="s">
        <v>77</v>
      </c>
      <c r="D387" s="311" t="s">
        <v>1063</v>
      </c>
      <c r="E387" s="81"/>
      <c r="F387" s="82">
        <v>4.8600000000000003</v>
      </c>
      <c r="G387" s="306">
        <v>11.57</v>
      </c>
      <c r="H387" s="307">
        <f t="shared" si="145"/>
        <v>16.43</v>
      </c>
      <c r="I387" s="80"/>
      <c r="J387" s="82">
        <f t="shared" si="146"/>
        <v>58.611600000000003</v>
      </c>
      <c r="K387" s="83">
        <f t="shared" si="147"/>
        <v>139.5342</v>
      </c>
      <c r="L387" s="307">
        <f t="shared" si="148"/>
        <v>198.14580000000001</v>
      </c>
      <c r="M387" s="80"/>
      <c r="N387" s="308">
        <f t="shared" si="155"/>
        <v>49.219416720000005</v>
      </c>
      <c r="O387" s="80"/>
      <c r="P387" s="309">
        <f t="shared" si="156"/>
        <v>73.170721439999994</v>
      </c>
      <c r="Q387" s="307">
        <f t="shared" si="157"/>
        <v>247.36521672000001</v>
      </c>
    </row>
    <row r="388" spans="1:17" ht="25.5" x14ac:dyDescent="0.2">
      <c r="A388" s="104" t="s">
        <v>1064</v>
      </c>
      <c r="B388" s="105" t="s">
        <v>1065</v>
      </c>
      <c r="C388" s="122" t="s">
        <v>6</v>
      </c>
      <c r="D388" s="311" t="s">
        <v>1066</v>
      </c>
      <c r="E388" s="81"/>
      <c r="F388" s="82">
        <v>140.72</v>
      </c>
      <c r="G388" s="306">
        <v>550.36</v>
      </c>
      <c r="H388" s="307">
        <f t="shared" si="145"/>
        <v>691.08</v>
      </c>
      <c r="I388" s="80"/>
      <c r="J388" s="82">
        <f t="shared" si="146"/>
        <v>90.0608</v>
      </c>
      <c r="K388" s="83">
        <f t="shared" si="147"/>
        <v>352.23040000000003</v>
      </c>
      <c r="L388" s="307">
        <f t="shared" si="148"/>
        <v>442.2912</v>
      </c>
      <c r="M388" s="80"/>
      <c r="N388" s="308">
        <f t="shared" si="155"/>
        <v>109.86513408</v>
      </c>
      <c r="O388" s="80"/>
      <c r="P388" s="309">
        <f t="shared" si="156"/>
        <v>112.43190272</v>
      </c>
      <c r="Q388" s="307">
        <f t="shared" si="157"/>
        <v>552.15633407999997</v>
      </c>
    </row>
    <row r="389" spans="1:17" s="121" customFormat="1" x14ac:dyDescent="0.2">
      <c r="A389" s="116" t="s">
        <v>1067</v>
      </c>
      <c r="B389" s="117" t="s">
        <v>1068</v>
      </c>
      <c r="C389" s="117"/>
      <c r="D389" s="310"/>
      <c r="E389" s="133"/>
      <c r="F389" s="148">
        <f>SUM(Q390:Q423)</f>
        <v>41170.292236079993</v>
      </c>
      <c r="G389" s="117"/>
      <c r="H389" s="114"/>
      <c r="I389" s="115"/>
      <c r="J389" s="116"/>
      <c r="K389" s="117"/>
      <c r="L389" s="114"/>
      <c r="M389" s="118"/>
      <c r="N389" s="119"/>
      <c r="O389" s="115"/>
      <c r="P389" s="120"/>
      <c r="Q389" s="114"/>
    </row>
    <row r="390" spans="1:17" x14ac:dyDescent="0.2">
      <c r="A390" s="104" t="s">
        <v>1069</v>
      </c>
      <c r="B390" s="105" t="s">
        <v>1070</v>
      </c>
      <c r="C390" s="122" t="s">
        <v>22</v>
      </c>
      <c r="D390" s="311" t="s">
        <v>490</v>
      </c>
      <c r="E390" s="81"/>
      <c r="F390" s="82">
        <v>48.57</v>
      </c>
      <c r="G390" s="306">
        <v>31.49</v>
      </c>
      <c r="H390" s="307">
        <f t="shared" si="145"/>
        <v>80.06</v>
      </c>
      <c r="I390" s="80"/>
      <c r="J390" s="82">
        <f t="shared" si="146"/>
        <v>291.42</v>
      </c>
      <c r="K390" s="83">
        <f t="shared" si="147"/>
        <v>188.94</v>
      </c>
      <c r="L390" s="307">
        <f t="shared" si="148"/>
        <v>480.36</v>
      </c>
      <c r="M390" s="80"/>
      <c r="N390" s="308">
        <f t="shared" ref="N390:N423" si="158">Q$3*L390</f>
        <v>119.32142400000001</v>
      </c>
      <c r="O390" s="80"/>
      <c r="P390" s="309">
        <f t="shared" ref="P390:P423" si="159">J390*(1+Q$3)</f>
        <v>363.80872800000003</v>
      </c>
      <c r="Q390" s="307">
        <f t="shared" ref="Q390:Q423" si="160">L390*(1+Q$3)</f>
        <v>599.68142399999999</v>
      </c>
    </row>
    <row r="391" spans="1:17" ht="25.5" x14ac:dyDescent="0.2">
      <c r="A391" s="104" t="s">
        <v>1071</v>
      </c>
      <c r="B391" s="105" t="s">
        <v>1072</v>
      </c>
      <c r="C391" s="122" t="s">
        <v>22</v>
      </c>
      <c r="D391" s="311" t="s">
        <v>1073</v>
      </c>
      <c r="E391" s="81"/>
      <c r="F391" s="82">
        <v>39</v>
      </c>
      <c r="G391" s="306">
        <v>73.64</v>
      </c>
      <c r="H391" s="307">
        <f t="shared" si="145"/>
        <v>112.64</v>
      </c>
      <c r="I391" s="80"/>
      <c r="J391" s="82">
        <f t="shared" si="146"/>
        <v>326.03999999999996</v>
      </c>
      <c r="K391" s="83">
        <f t="shared" si="147"/>
        <v>615.63040000000001</v>
      </c>
      <c r="L391" s="307">
        <f t="shared" si="148"/>
        <v>941.67039999999997</v>
      </c>
      <c r="M391" s="80"/>
      <c r="N391" s="308">
        <f t="shared" si="158"/>
        <v>233.91092735999999</v>
      </c>
      <c r="O391" s="80"/>
      <c r="P391" s="309">
        <f t="shared" si="159"/>
        <v>407.02833599999997</v>
      </c>
      <c r="Q391" s="307">
        <f t="shared" si="160"/>
        <v>1175.5813273599999</v>
      </c>
    </row>
    <row r="392" spans="1:17" ht="25.5" x14ac:dyDescent="0.2">
      <c r="A392" s="104" t="s">
        <v>1074</v>
      </c>
      <c r="B392" s="105" t="s">
        <v>1075</v>
      </c>
      <c r="C392" s="122" t="s">
        <v>6</v>
      </c>
      <c r="D392" s="311" t="s">
        <v>1076</v>
      </c>
      <c r="E392" s="81"/>
      <c r="F392" s="82">
        <v>210.93</v>
      </c>
      <c r="G392" s="306">
        <v>784.93</v>
      </c>
      <c r="H392" s="307">
        <f t="shared" si="145"/>
        <v>995.8599999999999</v>
      </c>
      <c r="I392" s="80"/>
      <c r="J392" s="82">
        <f t="shared" si="146"/>
        <v>417.64140000000003</v>
      </c>
      <c r="K392" s="83">
        <f t="shared" si="147"/>
        <v>1554.1614</v>
      </c>
      <c r="L392" s="307">
        <f t="shared" si="148"/>
        <v>1971.8027999999999</v>
      </c>
      <c r="M392" s="80"/>
      <c r="N392" s="308">
        <f t="shared" si="158"/>
        <v>489.79581552000002</v>
      </c>
      <c r="O392" s="80"/>
      <c r="P392" s="309">
        <f t="shared" si="159"/>
        <v>521.38352376</v>
      </c>
      <c r="Q392" s="307">
        <f t="shared" si="160"/>
        <v>2461.5986155199998</v>
      </c>
    </row>
    <row r="393" spans="1:17" ht="25.5" x14ac:dyDescent="0.2">
      <c r="A393" s="104" t="s">
        <v>1077</v>
      </c>
      <c r="B393" s="105" t="s">
        <v>1078</v>
      </c>
      <c r="C393" s="122" t="s">
        <v>6</v>
      </c>
      <c r="D393" s="311" t="s">
        <v>1079</v>
      </c>
      <c r="E393" s="81"/>
      <c r="F393" s="82">
        <v>221.62</v>
      </c>
      <c r="G393" s="306">
        <v>789.61</v>
      </c>
      <c r="H393" s="307">
        <f t="shared" si="145"/>
        <v>1011.23</v>
      </c>
      <c r="I393" s="80"/>
      <c r="J393" s="82">
        <f t="shared" si="146"/>
        <v>463.18579999999997</v>
      </c>
      <c r="K393" s="83">
        <f t="shared" si="147"/>
        <v>1650.2848999999999</v>
      </c>
      <c r="L393" s="307">
        <f t="shared" si="148"/>
        <v>2113.4706999999999</v>
      </c>
      <c r="M393" s="80"/>
      <c r="N393" s="308">
        <f t="shared" si="158"/>
        <v>524.98612187999993</v>
      </c>
      <c r="O393" s="80"/>
      <c r="P393" s="309">
        <f t="shared" si="159"/>
        <v>578.24115271999995</v>
      </c>
      <c r="Q393" s="307">
        <f t="shared" si="160"/>
        <v>2638.4568218799996</v>
      </c>
    </row>
    <row r="394" spans="1:17" ht="25.5" x14ac:dyDescent="0.2">
      <c r="A394" s="104" t="s">
        <v>1080</v>
      </c>
      <c r="B394" s="105" t="s">
        <v>1081</v>
      </c>
      <c r="C394" s="122" t="s">
        <v>25</v>
      </c>
      <c r="D394" s="311" t="s">
        <v>457</v>
      </c>
      <c r="E394" s="81"/>
      <c r="F394" s="82">
        <v>162.74</v>
      </c>
      <c r="G394" s="306">
        <v>1141.94</v>
      </c>
      <c r="H394" s="307">
        <f t="shared" si="145"/>
        <v>1304.68</v>
      </c>
      <c r="I394" s="80"/>
      <c r="J394" s="82">
        <f t="shared" si="146"/>
        <v>162.74</v>
      </c>
      <c r="K394" s="83">
        <f t="shared" si="147"/>
        <v>1141.94</v>
      </c>
      <c r="L394" s="307">
        <f t="shared" si="148"/>
        <v>1304.68</v>
      </c>
      <c r="M394" s="80"/>
      <c r="N394" s="308">
        <f t="shared" si="158"/>
        <v>324.08251200000001</v>
      </c>
      <c r="O394" s="80"/>
      <c r="P394" s="309">
        <f t="shared" si="159"/>
        <v>203.164616</v>
      </c>
      <c r="Q394" s="307">
        <f t="shared" si="160"/>
        <v>1628.762512</v>
      </c>
    </row>
    <row r="395" spans="1:17" ht="25.5" x14ac:dyDescent="0.2">
      <c r="A395" s="104" t="s">
        <v>1082</v>
      </c>
      <c r="B395" s="105" t="s">
        <v>1083</v>
      </c>
      <c r="C395" s="122" t="s">
        <v>22</v>
      </c>
      <c r="D395" s="311" t="s">
        <v>1084</v>
      </c>
      <c r="E395" s="81"/>
      <c r="F395" s="82">
        <v>12.88</v>
      </c>
      <c r="G395" s="306">
        <v>16.25</v>
      </c>
      <c r="H395" s="307">
        <f t="shared" si="145"/>
        <v>29.130000000000003</v>
      </c>
      <c r="I395" s="80"/>
      <c r="J395" s="82">
        <f t="shared" si="146"/>
        <v>827.41120000000001</v>
      </c>
      <c r="K395" s="83">
        <f t="shared" si="147"/>
        <v>1043.8999999999999</v>
      </c>
      <c r="L395" s="307">
        <f t="shared" si="148"/>
        <v>1871.3111999999999</v>
      </c>
      <c r="M395" s="80"/>
      <c r="N395" s="308">
        <f t="shared" si="158"/>
        <v>464.83370207999997</v>
      </c>
      <c r="O395" s="80"/>
      <c r="P395" s="309">
        <f t="shared" si="159"/>
        <v>1032.94014208</v>
      </c>
      <c r="Q395" s="307">
        <f t="shared" si="160"/>
        <v>2336.1449020799996</v>
      </c>
    </row>
    <row r="396" spans="1:17" ht="25.5" x14ac:dyDescent="0.2">
      <c r="A396" s="104" t="s">
        <v>1085</v>
      </c>
      <c r="B396" s="105" t="s">
        <v>1086</v>
      </c>
      <c r="C396" s="122" t="s">
        <v>22</v>
      </c>
      <c r="D396" s="311" t="s">
        <v>1087</v>
      </c>
      <c r="E396" s="81"/>
      <c r="F396" s="82">
        <v>10.56</v>
      </c>
      <c r="G396" s="306">
        <v>28.58</v>
      </c>
      <c r="H396" s="307">
        <f t="shared" si="145"/>
        <v>39.14</v>
      </c>
      <c r="I396" s="80"/>
      <c r="J396" s="82">
        <f t="shared" si="146"/>
        <v>58.080000000000005</v>
      </c>
      <c r="K396" s="83">
        <f t="shared" si="147"/>
        <v>157.19</v>
      </c>
      <c r="L396" s="307">
        <f t="shared" si="148"/>
        <v>215.27</v>
      </c>
      <c r="M396" s="80"/>
      <c r="N396" s="308">
        <f t="shared" si="158"/>
        <v>53.473068000000005</v>
      </c>
      <c r="O396" s="80"/>
      <c r="P396" s="309">
        <f t="shared" si="159"/>
        <v>72.507072000000008</v>
      </c>
      <c r="Q396" s="307">
        <f t="shared" si="160"/>
        <v>268.74306799999999</v>
      </c>
    </row>
    <row r="397" spans="1:17" x14ac:dyDescent="0.2">
      <c r="A397" s="104" t="s">
        <v>1088</v>
      </c>
      <c r="B397" s="105" t="s">
        <v>1089</v>
      </c>
      <c r="C397" s="122" t="s">
        <v>22</v>
      </c>
      <c r="D397" s="311" t="s">
        <v>1084</v>
      </c>
      <c r="E397" s="81"/>
      <c r="F397" s="82">
        <v>4.95</v>
      </c>
      <c r="G397" s="306">
        <v>3.01</v>
      </c>
      <c r="H397" s="307">
        <f t="shared" si="145"/>
        <v>7.96</v>
      </c>
      <c r="I397" s="80"/>
      <c r="J397" s="82">
        <f t="shared" si="146"/>
        <v>317.988</v>
      </c>
      <c r="K397" s="83">
        <f t="shared" si="147"/>
        <v>193.36239999999998</v>
      </c>
      <c r="L397" s="307">
        <f t="shared" si="148"/>
        <v>511.35039999999998</v>
      </c>
      <c r="M397" s="80"/>
      <c r="N397" s="308">
        <f t="shared" si="158"/>
        <v>127.01943935999999</v>
      </c>
      <c r="O397" s="80"/>
      <c r="P397" s="309">
        <f t="shared" si="159"/>
        <v>396.9762192</v>
      </c>
      <c r="Q397" s="307">
        <f t="shared" si="160"/>
        <v>638.3698393599999</v>
      </c>
    </row>
    <row r="398" spans="1:17" x14ac:dyDescent="0.2">
      <c r="A398" s="104" t="s">
        <v>1090</v>
      </c>
      <c r="B398" s="105" t="s">
        <v>1091</v>
      </c>
      <c r="C398" s="122" t="s">
        <v>22</v>
      </c>
      <c r="D398" s="311" t="s">
        <v>1084</v>
      </c>
      <c r="E398" s="81"/>
      <c r="F398" s="82">
        <v>1.41</v>
      </c>
      <c r="G398" s="306">
        <v>2.33</v>
      </c>
      <c r="H398" s="307">
        <f t="shared" si="145"/>
        <v>3.74</v>
      </c>
      <c r="I398" s="80"/>
      <c r="J398" s="82">
        <f t="shared" si="146"/>
        <v>90.578399999999988</v>
      </c>
      <c r="K398" s="83">
        <f t="shared" si="147"/>
        <v>149.67919999999998</v>
      </c>
      <c r="L398" s="307">
        <f t="shared" si="148"/>
        <v>240.25759999999997</v>
      </c>
      <c r="M398" s="80"/>
      <c r="N398" s="308">
        <f t="shared" si="158"/>
        <v>59.679987839999995</v>
      </c>
      <c r="O398" s="80"/>
      <c r="P398" s="309">
        <f t="shared" si="159"/>
        <v>113.07807455999998</v>
      </c>
      <c r="Q398" s="307">
        <f t="shared" si="160"/>
        <v>299.93758783999994</v>
      </c>
    </row>
    <row r="399" spans="1:17" ht="25.5" x14ac:dyDescent="0.2">
      <c r="A399" s="104" t="s">
        <v>1092</v>
      </c>
      <c r="B399" s="105" t="s">
        <v>1093</v>
      </c>
      <c r="C399" s="122" t="s">
        <v>22</v>
      </c>
      <c r="D399" s="311" t="s">
        <v>1084</v>
      </c>
      <c r="E399" s="81"/>
      <c r="F399" s="82">
        <v>4.5599999999999996</v>
      </c>
      <c r="G399" s="306">
        <v>14.96</v>
      </c>
      <c r="H399" s="307">
        <f t="shared" si="145"/>
        <v>19.52</v>
      </c>
      <c r="I399" s="80"/>
      <c r="J399" s="82">
        <f t="shared" si="146"/>
        <v>292.93439999999993</v>
      </c>
      <c r="K399" s="83">
        <f t="shared" si="147"/>
        <v>961.03039999999999</v>
      </c>
      <c r="L399" s="307">
        <f t="shared" si="148"/>
        <v>1253.9648</v>
      </c>
      <c r="M399" s="80"/>
      <c r="N399" s="308">
        <f t="shared" si="158"/>
        <v>311.48485632000001</v>
      </c>
      <c r="O399" s="80"/>
      <c r="P399" s="309">
        <f t="shared" si="159"/>
        <v>365.69930495999989</v>
      </c>
      <c r="Q399" s="307">
        <f t="shared" si="160"/>
        <v>1565.4496563199998</v>
      </c>
    </row>
    <row r="400" spans="1:17" ht="25.5" x14ac:dyDescent="0.2">
      <c r="A400" s="104" t="s">
        <v>1094</v>
      </c>
      <c r="B400" s="105" t="s">
        <v>1095</v>
      </c>
      <c r="C400" s="122" t="s">
        <v>22</v>
      </c>
      <c r="D400" s="311" t="s">
        <v>1096</v>
      </c>
      <c r="E400" s="81"/>
      <c r="F400" s="82">
        <v>46.98</v>
      </c>
      <c r="G400" s="306">
        <v>96.21</v>
      </c>
      <c r="H400" s="307">
        <f t="shared" si="145"/>
        <v>143.19</v>
      </c>
      <c r="I400" s="80"/>
      <c r="J400" s="82">
        <f t="shared" si="146"/>
        <v>657.71999999999991</v>
      </c>
      <c r="K400" s="83">
        <f t="shared" si="147"/>
        <v>1346.9399999999998</v>
      </c>
      <c r="L400" s="307">
        <f t="shared" si="148"/>
        <v>2004.6599999999999</v>
      </c>
      <c r="M400" s="80"/>
      <c r="N400" s="308">
        <f t="shared" si="158"/>
        <v>497.95754399999998</v>
      </c>
      <c r="O400" s="80"/>
      <c r="P400" s="309">
        <f t="shared" si="159"/>
        <v>821.09764799999982</v>
      </c>
      <c r="Q400" s="307">
        <f t="shared" si="160"/>
        <v>2502.6175439999997</v>
      </c>
    </row>
    <row r="401" spans="1:17" ht="25.5" x14ac:dyDescent="0.2">
      <c r="A401" s="104" t="s">
        <v>1097</v>
      </c>
      <c r="B401" s="105" t="s">
        <v>1098</v>
      </c>
      <c r="C401" s="122" t="s">
        <v>22</v>
      </c>
      <c r="D401" s="311" t="s">
        <v>467</v>
      </c>
      <c r="E401" s="81"/>
      <c r="F401" s="82">
        <v>46.98</v>
      </c>
      <c r="G401" s="306">
        <v>96.21</v>
      </c>
      <c r="H401" s="307">
        <f t="shared" ref="H401:H423" si="161">G401+F401</f>
        <v>143.19</v>
      </c>
      <c r="I401" s="80"/>
      <c r="J401" s="82">
        <f t="shared" ref="J401:J423" si="162">F401*D401</f>
        <v>234.89999999999998</v>
      </c>
      <c r="K401" s="83">
        <f t="shared" ref="K401:K423" si="163">G401*D401</f>
        <v>481.04999999999995</v>
      </c>
      <c r="L401" s="307">
        <f t="shared" ref="L401:L423" si="164">K401+J401</f>
        <v>715.94999999999993</v>
      </c>
      <c r="M401" s="80"/>
      <c r="N401" s="308">
        <f t="shared" si="158"/>
        <v>177.84197999999998</v>
      </c>
      <c r="O401" s="80"/>
      <c r="P401" s="309">
        <f t="shared" si="159"/>
        <v>293.24915999999996</v>
      </c>
      <c r="Q401" s="307">
        <f t="shared" si="160"/>
        <v>893.79197999999985</v>
      </c>
    </row>
    <row r="402" spans="1:17" ht="25.5" x14ac:dyDescent="0.2">
      <c r="A402" s="104" t="s">
        <v>1099</v>
      </c>
      <c r="B402" s="105" t="s">
        <v>1100</v>
      </c>
      <c r="C402" s="122" t="s">
        <v>22</v>
      </c>
      <c r="D402" s="311" t="s">
        <v>1096</v>
      </c>
      <c r="E402" s="81"/>
      <c r="F402" s="82">
        <v>65.25</v>
      </c>
      <c r="G402" s="306">
        <v>101.26</v>
      </c>
      <c r="H402" s="307">
        <f t="shared" si="161"/>
        <v>166.51</v>
      </c>
      <c r="I402" s="80"/>
      <c r="J402" s="82">
        <f t="shared" si="162"/>
        <v>913.5</v>
      </c>
      <c r="K402" s="83">
        <f t="shared" si="163"/>
        <v>1417.64</v>
      </c>
      <c r="L402" s="307">
        <f t="shared" si="164"/>
        <v>2331.1400000000003</v>
      </c>
      <c r="M402" s="80"/>
      <c r="N402" s="308">
        <f t="shared" si="158"/>
        <v>579.05517600000007</v>
      </c>
      <c r="O402" s="80"/>
      <c r="P402" s="309">
        <f t="shared" si="159"/>
        <v>1140.4133999999999</v>
      </c>
      <c r="Q402" s="307">
        <f t="shared" si="160"/>
        <v>2910.1951760000002</v>
      </c>
    </row>
    <row r="403" spans="1:17" ht="25.5" x14ac:dyDescent="0.2">
      <c r="A403" s="104" t="s">
        <v>1101</v>
      </c>
      <c r="B403" s="105" t="s">
        <v>1102</v>
      </c>
      <c r="C403" s="122" t="s">
        <v>22</v>
      </c>
      <c r="D403" s="311" t="s">
        <v>1103</v>
      </c>
      <c r="E403" s="81"/>
      <c r="F403" s="82">
        <v>66.5</v>
      </c>
      <c r="G403" s="306">
        <v>186.45</v>
      </c>
      <c r="H403" s="307">
        <f t="shared" si="161"/>
        <v>252.95</v>
      </c>
      <c r="I403" s="80"/>
      <c r="J403" s="82">
        <f t="shared" si="162"/>
        <v>553.28</v>
      </c>
      <c r="K403" s="83">
        <f t="shared" si="163"/>
        <v>1551.2639999999999</v>
      </c>
      <c r="L403" s="307">
        <f t="shared" si="164"/>
        <v>2104.5439999999999</v>
      </c>
      <c r="M403" s="80"/>
      <c r="N403" s="308">
        <f t="shared" si="158"/>
        <v>522.76872960000003</v>
      </c>
      <c r="O403" s="80"/>
      <c r="P403" s="309">
        <f t="shared" si="159"/>
        <v>690.71475199999998</v>
      </c>
      <c r="Q403" s="307">
        <f t="shared" si="160"/>
        <v>2627.3127295999998</v>
      </c>
    </row>
    <row r="404" spans="1:17" ht="25.5" x14ac:dyDescent="0.2">
      <c r="A404" s="104" t="s">
        <v>1104</v>
      </c>
      <c r="B404" s="105" t="s">
        <v>1105</v>
      </c>
      <c r="C404" s="122" t="s">
        <v>22</v>
      </c>
      <c r="D404" s="311" t="s">
        <v>1103</v>
      </c>
      <c r="E404" s="81"/>
      <c r="F404" s="82">
        <v>52.83</v>
      </c>
      <c r="G404" s="306">
        <v>94.1</v>
      </c>
      <c r="H404" s="307">
        <f t="shared" si="161"/>
        <v>146.93</v>
      </c>
      <c r="I404" s="80"/>
      <c r="J404" s="82">
        <f t="shared" si="162"/>
        <v>439.54559999999998</v>
      </c>
      <c r="K404" s="83">
        <f t="shared" si="163"/>
        <v>782.91200000000003</v>
      </c>
      <c r="L404" s="307">
        <f t="shared" si="164"/>
        <v>1222.4576</v>
      </c>
      <c r="M404" s="80"/>
      <c r="N404" s="308">
        <f t="shared" si="158"/>
        <v>303.65846784000001</v>
      </c>
      <c r="O404" s="80"/>
      <c r="P404" s="309">
        <f t="shared" si="159"/>
        <v>548.72872703999997</v>
      </c>
      <c r="Q404" s="307">
        <f t="shared" si="160"/>
        <v>1526.1160678399999</v>
      </c>
    </row>
    <row r="405" spans="1:17" ht="25.5" x14ac:dyDescent="0.2">
      <c r="A405" s="104" t="s">
        <v>1106</v>
      </c>
      <c r="B405" s="105" t="s">
        <v>1107</v>
      </c>
      <c r="C405" s="122" t="s">
        <v>22</v>
      </c>
      <c r="D405" s="311" t="s">
        <v>1103</v>
      </c>
      <c r="E405" s="81"/>
      <c r="F405" s="82">
        <v>52.83</v>
      </c>
      <c r="G405" s="306">
        <v>94.1</v>
      </c>
      <c r="H405" s="307">
        <f t="shared" si="161"/>
        <v>146.93</v>
      </c>
      <c r="I405" s="80"/>
      <c r="J405" s="82">
        <f t="shared" si="162"/>
        <v>439.54559999999998</v>
      </c>
      <c r="K405" s="83">
        <f t="shared" si="163"/>
        <v>782.91200000000003</v>
      </c>
      <c r="L405" s="307">
        <f t="shared" si="164"/>
        <v>1222.4576</v>
      </c>
      <c r="M405" s="80"/>
      <c r="N405" s="308">
        <f t="shared" si="158"/>
        <v>303.65846784000001</v>
      </c>
      <c r="O405" s="80"/>
      <c r="P405" s="309">
        <f t="shared" si="159"/>
        <v>548.72872703999997</v>
      </c>
      <c r="Q405" s="307">
        <f t="shared" si="160"/>
        <v>1526.1160678399999</v>
      </c>
    </row>
    <row r="406" spans="1:17" ht="25.5" x14ac:dyDescent="0.2">
      <c r="A406" s="104" t="s">
        <v>1108</v>
      </c>
      <c r="B406" s="105" t="s">
        <v>1109</v>
      </c>
      <c r="C406" s="122" t="s">
        <v>22</v>
      </c>
      <c r="D406" s="311" t="s">
        <v>1110</v>
      </c>
      <c r="E406" s="81"/>
      <c r="F406" s="82">
        <v>30.23</v>
      </c>
      <c r="G406" s="306">
        <v>77.790000000000006</v>
      </c>
      <c r="H406" s="307">
        <f t="shared" si="161"/>
        <v>108.02000000000001</v>
      </c>
      <c r="I406" s="80"/>
      <c r="J406" s="82">
        <f t="shared" si="162"/>
        <v>147.82469999999998</v>
      </c>
      <c r="K406" s="83">
        <f t="shared" si="163"/>
        <v>380.3931</v>
      </c>
      <c r="L406" s="307">
        <f t="shared" si="164"/>
        <v>528.21780000000001</v>
      </c>
      <c r="M406" s="80"/>
      <c r="N406" s="308">
        <f t="shared" si="158"/>
        <v>131.20930152</v>
      </c>
      <c r="O406" s="80"/>
      <c r="P406" s="309">
        <f t="shared" si="159"/>
        <v>184.54435547999998</v>
      </c>
      <c r="Q406" s="307">
        <f t="shared" si="160"/>
        <v>659.42710151999995</v>
      </c>
    </row>
    <row r="407" spans="1:17" ht="25.5" x14ac:dyDescent="0.2">
      <c r="A407" s="104" t="s">
        <v>1111</v>
      </c>
      <c r="B407" s="105" t="s">
        <v>1112</v>
      </c>
      <c r="C407" s="122" t="s">
        <v>77</v>
      </c>
      <c r="D407" s="311" t="s">
        <v>1113</v>
      </c>
      <c r="E407" s="81"/>
      <c r="F407" s="82">
        <v>7.45</v>
      </c>
      <c r="G407" s="306">
        <v>11.3</v>
      </c>
      <c r="H407" s="307">
        <f t="shared" si="161"/>
        <v>18.75</v>
      </c>
      <c r="I407" s="80"/>
      <c r="J407" s="82">
        <f t="shared" si="162"/>
        <v>536.4</v>
      </c>
      <c r="K407" s="83">
        <f t="shared" si="163"/>
        <v>813.6</v>
      </c>
      <c r="L407" s="307">
        <f t="shared" si="164"/>
        <v>1350</v>
      </c>
      <c r="M407" s="80"/>
      <c r="N407" s="308">
        <f t="shared" si="158"/>
        <v>335.34000000000003</v>
      </c>
      <c r="O407" s="80"/>
      <c r="P407" s="309">
        <f t="shared" si="159"/>
        <v>669.64175999999998</v>
      </c>
      <c r="Q407" s="307">
        <f t="shared" si="160"/>
        <v>1685.34</v>
      </c>
    </row>
    <row r="408" spans="1:17" ht="25.5" x14ac:dyDescent="0.2">
      <c r="A408" s="104" t="s">
        <v>1114</v>
      </c>
      <c r="B408" s="105" t="s">
        <v>1115</v>
      </c>
      <c r="C408" s="122" t="s">
        <v>77</v>
      </c>
      <c r="D408" s="311" t="s">
        <v>1116</v>
      </c>
      <c r="E408" s="81"/>
      <c r="F408" s="82">
        <v>3.72</v>
      </c>
      <c r="G408" s="306">
        <v>11.51</v>
      </c>
      <c r="H408" s="307">
        <f t="shared" si="161"/>
        <v>15.23</v>
      </c>
      <c r="I408" s="80"/>
      <c r="J408" s="82">
        <f t="shared" si="162"/>
        <v>72.167999999999992</v>
      </c>
      <c r="K408" s="83">
        <f t="shared" si="163"/>
        <v>223.29399999999998</v>
      </c>
      <c r="L408" s="307">
        <f t="shared" si="164"/>
        <v>295.46199999999999</v>
      </c>
      <c r="M408" s="80"/>
      <c r="N408" s="308">
        <f t="shared" si="158"/>
        <v>73.392760800000005</v>
      </c>
      <c r="O408" s="80"/>
      <c r="P408" s="309">
        <f t="shared" si="159"/>
        <v>90.094531199999992</v>
      </c>
      <c r="Q408" s="307">
        <f t="shared" si="160"/>
        <v>368.85476079999995</v>
      </c>
    </row>
    <row r="409" spans="1:17" ht="25.5" x14ac:dyDescent="0.2">
      <c r="A409" s="104" t="s">
        <v>1117</v>
      </c>
      <c r="B409" s="105" t="s">
        <v>1118</v>
      </c>
      <c r="C409" s="122" t="s">
        <v>77</v>
      </c>
      <c r="D409" s="311" t="s">
        <v>1119</v>
      </c>
      <c r="E409" s="81"/>
      <c r="F409" s="82">
        <v>2.68</v>
      </c>
      <c r="G409" s="306">
        <v>10.62</v>
      </c>
      <c r="H409" s="307">
        <f t="shared" si="161"/>
        <v>13.299999999999999</v>
      </c>
      <c r="I409" s="80"/>
      <c r="J409" s="82">
        <f t="shared" si="162"/>
        <v>500.62400000000008</v>
      </c>
      <c r="K409" s="83">
        <f t="shared" si="163"/>
        <v>1983.816</v>
      </c>
      <c r="L409" s="307">
        <f t="shared" si="164"/>
        <v>2484.44</v>
      </c>
      <c r="M409" s="80"/>
      <c r="N409" s="308">
        <f t="shared" si="158"/>
        <v>617.13489600000003</v>
      </c>
      <c r="O409" s="80"/>
      <c r="P409" s="309">
        <f t="shared" si="159"/>
        <v>624.97900160000006</v>
      </c>
      <c r="Q409" s="307">
        <f t="shared" si="160"/>
        <v>3101.5748960000001</v>
      </c>
    </row>
    <row r="410" spans="1:17" ht="25.5" x14ac:dyDescent="0.2">
      <c r="A410" s="104" t="s">
        <v>1120</v>
      </c>
      <c r="B410" s="105" t="s">
        <v>1121</v>
      </c>
      <c r="C410" s="122" t="s">
        <v>77</v>
      </c>
      <c r="D410" s="311" t="s">
        <v>1122</v>
      </c>
      <c r="E410" s="81"/>
      <c r="F410" s="82">
        <v>1.9</v>
      </c>
      <c r="G410" s="306">
        <v>9.15</v>
      </c>
      <c r="H410" s="307">
        <f t="shared" si="161"/>
        <v>11.05</v>
      </c>
      <c r="I410" s="80"/>
      <c r="J410" s="82">
        <f t="shared" si="162"/>
        <v>191.89999999999998</v>
      </c>
      <c r="K410" s="83">
        <f t="shared" si="163"/>
        <v>924.15000000000009</v>
      </c>
      <c r="L410" s="307">
        <f t="shared" si="164"/>
        <v>1116.0500000000002</v>
      </c>
      <c r="M410" s="80"/>
      <c r="N410" s="308">
        <f t="shared" si="158"/>
        <v>277.22682000000003</v>
      </c>
      <c r="O410" s="80"/>
      <c r="P410" s="309">
        <f t="shared" si="159"/>
        <v>239.56795999999997</v>
      </c>
      <c r="Q410" s="307">
        <f t="shared" si="160"/>
        <v>1393.2768200000003</v>
      </c>
    </row>
    <row r="411" spans="1:17" ht="25.5" x14ac:dyDescent="0.2">
      <c r="A411" s="104" t="s">
        <v>1123</v>
      </c>
      <c r="B411" s="105" t="s">
        <v>1124</v>
      </c>
      <c r="C411" s="122" t="s">
        <v>77</v>
      </c>
      <c r="D411" s="311" t="s">
        <v>1125</v>
      </c>
      <c r="E411" s="81"/>
      <c r="F411" s="82">
        <v>5.27</v>
      </c>
      <c r="G411" s="306">
        <v>10.91</v>
      </c>
      <c r="H411" s="307">
        <f t="shared" si="161"/>
        <v>16.18</v>
      </c>
      <c r="I411" s="80"/>
      <c r="J411" s="82">
        <f t="shared" si="162"/>
        <v>30.038999999999998</v>
      </c>
      <c r="K411" s="83">
        <f t="shared" si="163"/>
        <v>62.187000000000005</v>
      </c>
      <c r="L411" s="307">
        <f t="shared" si="164"/>
        <v>92.225999999999999</v>
      </c>
      <c r="M411" s="80"/>
      <c r="N411" s="308">
        <f t="shared" si="158"/>
        <v>22.9089384</v>
      </c>
      <c r="O411" s="80"/>
      <c r="P411" s="309">
        <f t="shared" si="159"/>
        <v>37.500687599999999</v>
      </c>
      <c r="Q411" s="307">
        <f t="shared" si="160"/>
        <v>115.1349384</v>
      </c>
    </row>
    <row r="412" spans="1:17" ht="25.5" x14ac:dyDescent="0.2">
      <c r="A412" s="104" t="s">
        <v>1126</v>
      </c>
      <c r="B412" s="105" t="s">
        <v>1127</v>
      </c>
      <c r="C412" s="122" t="s">
        <v>77</v>
      </c>
      <c r="D412" s="311" t="s">
        <v>1128</v>
      </c>
      <c r="E412" s="81"/>
      <c r="F412" s="82">
        <v>3.66</v>
      </c>
      <c r="G412" s="306">
        <v>11.22</v>
      </c>
      <c r="H412" s="307">
        <f t="shared" si="161"/>
        <v>14.88</v>
      </c>
      <c r="I412" s="80"/>
      <c r="J412" s="82">
        <f t="shared" si="162"/>
        <v>49.410000000000004</v>
      </c>
      <c r="K412" s="83">
        <f t="shared" si="163"/>
        <v>151.47</v>
      </c>
      <c r="L412" s="307">
        <f t="shared" si="164"/>
        <v>200.88</v>
      </c>
      <c r="M412" s="80"/>
      <c r="N412" s="308">
        <f t="shared" si="158"/>
        <v>49.898592000000001</v>
      </c>
      <c r="O412" s="80"/>
      <c r="P412" s="309">
        <f t="shared" si="159"/>
        <v>61.683444000000001</v>
      </c>
      <c r="Q412" s="307">
        <f t="shared" si="160"/>
        <v>250.77859199999997</v>
      </c>
    </row>
    <row r="413" spans="1:17" ht="25.5" x14ac:dyDescent="0.2">
      <c r="A413" s="104" t="s">
        <v>1129</v>
      </c>
      <c r="B413" s="105" t="s">
        <v>1130</v>
      </c>
      <c r="C413" s="122" t="s">
        <v>77</v>
      </c>
      <c r="D413" s="311" t="s">
        <v>1131</v>
      </c>
      <c r="E413" s="81"/>
      <c r="F413" s="82">
        <v>2.5299999999999998</v>
      </c>
      <c r="G413" s="306">
        <v>11.17</v>
      </c>
      <c r="H413" s="307">
        <f t="shared" si="161"/>
        <v>13.7</v>
      </c>
      <c r="I413" s="80"/>
      <c r="J413" s="82">
        <f t="shared" si="162"/>
        <v>77.164999999999992</v>
      </c>
      <c r="K413" s="83">
        <f t="shared" si="163"/>
        <v>340.685</v>
      </c>
      <c r="L413" s="307">
        <f t="shared" si="164"/>
        <v>417.85</v>
      </c>
      <c r="M413" s="80"/>
      <c r="N413" s="308">
        <f t="shared" si="158"/>
        <v>103.79394000000001</v>
      </c>
      <c r="O413" s="80"/>
      <c r="P413" s="309">
        <f t="shared" si="159"/>
        <v>96.332785999999984</v>
      </c>
      <c r="Q413" s="307">
        <f t="shared" si="160"/>
        <v>521.64394000000004</v>
      </c>
    </row>
    <row r="414" spans="1:17" x14ac:dyDescent="0.2">
      <c r="A414" s="104" t="s">
        <v>1132</v>
      </c>
      <c r="B414" s="105" t="s">
        <v>1133</v>
      </c>
      <c r="C414" s="122" t="s">
        <v>6</v>
      </c>
      <c r="D414" s="311" t="s">
        <v>1134</v>
      </c>
      <c r="E414" s="81"/>
      <c r="F414" s="82">
        <v>18.32</v>
      </c>
      <c r="G414" s="306">
        <v>10.28</v>
      </c>
      <c r="H414" s="307">
        <f t="shared" si="161"/>
        <v>28.6</v>
      </c>
      <c r="I414" s="80"/>
      <c r="J414" s="82">
        <f t="shared" si="162"/>
        <v>163.964</v>
      </c>
      <c r="K414" s="83">
        <f t="shared" si="163"/>
        <v>92.005999999999986</v>
      </c>
      <c r="L414" s="307">
        <f t="shared" si="164"/>
        <v>255.96999999999997</v>
      </c>
      <c r="M414" s="80"/>
      <c r="N414" s="308">
        <f t="shared" si="158"/>
        <v>63.582947999999995</v>
      </c>
      <c r="O414" s="80"/>
      <c r="P414" s="309">
        <f t="shared" si="159"/>
        <v>204.69265759999999</v>
      </c>
      <c r="Q414" s="307">
        <f t="shared" si="160"/>
        <v>319.55294799999996</v>
      </c>
    </row>
    <row r="415" spans="1:17" x14ac:dyDescent="0.2">
      <c r="A415" s="104" t="s">
        <v>1135</v>
      </c>
      <c r="B415" s="105" t="s">
        <v>1136</v>
      </c>
      <c r="C415" s="122" t="s">
        <v>6</v>
      </c>
      <c r="D415" s="311" t="s">
        <v>1137</v>
      </c>
      <c r="E415" s="81"/>
      <c r="F415" s="82">
        <v>68.34</v>
      </c>
      <c r="G415" s="306">
        <v>25.1</v>
      </c>
      <c r="H415" s="307">
        <f t="shared" si="161"/>
        <v>93.44</v>
      </c>
      <c r="I415" s="80"/>
      <c r="J415" s="82">
        <f t="shared" si="162"/>
        <v>787.27679999999998</v>
      </c>
      <c r="K415" s="83">
        <f t="shared" si="163"/>
        <v>289.15199999999999</v>
      </c>
      <c r="L415" s="307">
        <f t="shared" si="164"/>
        <v>1076.4287999999999</v>
      </c>
      <c r="M415" s="80"/>
      <c r="N415" s="308">
        <f t="shared" si="158"/>
        <v>267.38491391999997</v>
      </c>
      <c r="O415" s="80"/>
      <c r="P415" s="309">
        <f t="shared" si="159"/>
        <v>982.83635711999989</v>
      </c>
      <c r="Q415" s="307">
        <f t="shared" si="160"/>
        <v>1343.8137139199998</v>
      </c>
    </row>
    <row r="416" spans="1:17" x14ac:dyDescent="0.2">
      <c r="A416" s="104" t="s">
        <v>1138</v>
      </c>
      <c r="B416" s="105" t="s">
        <v>1057</v>
      </c>
      <c r="C416" s="122" t="s">
        <v>6</v>
      </c>
      <c r="D416" s="311" t="s">
        <v>1139</v>
      </c>
      <c r="E416" s="81"/>
      <c r="F416" s="82">
        <v>89.17</v>
      </c>
      <c r="G416" s="306">
        <v>33.1</v>
      </c>
      <c r="H416" s="307">
        <f t="shared" si="161"/>
        <v>122.27000000000001</v>
      </c>
      <c r="I416" s="80"/>
      <c r="J416" s="82">
        <f t="shared" si="162"/>
        <v>51.718599999999995</v>
      </c>
      <c r="K416" s="83">
        <f t="shared" si="163"/>
        <v>19.198</v>
      </c>
      <c r="L416" s="307">
        <f t="shared" si="164"/>
        <v>70.916599999999988</v>
      </c>
      <c r="M416" s="80"/>
      <c r="N416" s="308">
        <f t="shared" si="158"/>
        <v>17.615683439999998</v>
      </c>
      <c r="O416" s="80"/>
      <c r="P416" s="309">
        <f t="shared" si="159"/>
        <v>64.565500239999992</v>
      </c>
      <c r="Q416" s="307">
        <f t="shared" si="160"/>
        <v>88.532283439999986</v>
      </c>
    </row>
    <row r="417" spans="1:17" x14ac:dyDescent="0.2">
      <c r="A417" s="104" t="s">
        <v>1140</v>
      </c>
      <c r="B417" s="105" t="s">
        <v>1060</v>
      </c>
      <c r="C417" s="122" t="s">
        <v>22</v>
      </c>
      <c r="D417" s="311" t="s">
        <v>1103</v>
      </c>
      <c r="E417" s="81"/>
      <c r="F417" s="82">
        <v>33.11</v>
      </c>
      <c r="G417" s="306">
        <v>47.7</v>
      </c>
      <c r="H417" s="307">
        <f t="shared" si="161"/>
        <v>80.81</v>
      </c>
      <c r="I417" s="80"/>
      <c r="J417" s="82">
        <f t="shared" si="162"/>
        <v>275.47520000000003</v>
      </c>
      <c r="K417" s="83">
        <f t="shared" si="163"/>
        <v>396.86400000000003</v>
      </c>
      <c r="L417" s="307">
        <f t="shared" si="164"/>
        <v>672.33920000000012</v>
      </c>
      <c r="M417" s="80"/>
      <c r="N417" s="308">
        <f t="shared" si="158"/>
        <v>167.00905728000004</v>
      </c>
      <c r="O417" s="80"/>
      <c r="P417" s="309">
        <f t="shared" si="159"/>
        <v>343.90323968000001</v>
      </c>
      <c r="Q417" s="307">
        <f t="shared" si="160"/>
        <v>839.3482572800001</v>
      </c>
    </row>
    <row r="418" spans="1:17" ht="25.5" x14ac:dyDescent="0.2">
      <c r="A418" s="104" t="s">
        <v>1141</v>
      </c>
      <c r="B418" s="105" t="s">
        <v>1142</v>
      </c>
      <c r="C418" s="122" t="s">
        <v>77</v>
      </c>
      <c r="D418" s="311" t="s">
        <v>1143</v>
      </c>
      <c r="E418" s="81"/>
      <c r="F418" s="82">
        <v>6.71</v>
      </c>
      <c r="G418" s="306">
        <v>11.33</v>
      </c>
      <c r="H418" s="307">
        <f t="shared" si="161"/>
        <v>18.04</v>
      </c>
      <c r="I418" s="80"/>
      <c r="J418" s="82">
        <f t="shared" si="162"/>
        <v>50.995999999999995</v>
      </c>
      <c r="K418" s="83">
        <f t="shared" si="163"/>
        <v>86.10799999999999</v>
      </c>
      <c r="L418" s="307">
        <f t="shared" si="164"/>
        <v>137.10399999999998</v>
      </c>
      <c r="M418" s="80"/>
      <c r="N418" s="308">
        <f t="shared" si="158"/>
        <v>34.056633599999998</v>
      </c>
      <c r="O418" s="80"/>
      <c r="P418" s="309">
        <f t="shared" si="159"/>
        <v>63.663406399999992</v>
      </c>
      <c r="Q418" s="307">
        <f t="shared" si="160"/>
        <v>171.16063359999998</v>
      </c>
    </row>
    <row r="419" spans="1:17" ht="25.5" x14ac:dyDescent="0.2">
      <c r="A419" s="104" t="s">
        <v>1144</v>
      </c>
      <c r="B419" s="105" t="s">
        <v>1145</v>
      </c>
      <c r="C419" s="122" t="s">
        <v>77</v>
      </c>
      <c r="D419" s="311" t="s">
        <v>1146</v>
      </c>
      <c r="E419" s="81"/>
      <c r="F419" s="82">
        <v>3.53</v>
      </c>
      <c r="G419" s="306">
        <v>11.48</v>
      </c>
      <c r="H419" s="307">
        <f t="shared" si="161"/>
        <v>15.01</v>
      </c>
      <c r="I419" s="80"/>
      <c r="J419" s="82">
        <f t="shared" si="162"/>
        <v>219.21299999999999</v>
      </c>
      <c r="K419" s="83">
        <f t="shared" si="163"/>
        <v>712.90800000000002</v>
      </c>
      <c r="L419" s="307">
        <f t="shared" si="164"/>
        <v>932.12099999999998</v>
      </c>
      <c r="M419" s="80"/>
      <c r="N419" s="308">
        <f t="shared" si="158"/>
        <v>231.53885640000001</v>
      </c>
      <c r="O419" s="80"/>
      <c r="P419" s="309">
        <f t="shared" si="159"/>
        <v>273.66550919999997</v>
      </c>
      <c r="Q419" s="307">
        <f t="shared" si="160"/>
        <v>1163.6598563999999</v>
      </c>
    </row>
    <row r="420" spans="1:17" ht="25.5" x14ac:dyDescent="0.2">
      <c r="A420" s="104" t="s">
        <v>1147</v>
      </c>
      <c r="B420" s="105" t="s">
        <v>1065</v>
      </c>
      <c r="C420" s="122" t="s">
        <v>6</v>
      </c>
      <c r="D420" s="311" t="s">
        <v>983</v>
      </c>
      <c r="E420" s="81"/>
      <c r="F420" s="82">
        <v>140.72</v>
      </c>
      <c r="G420" s="306">
        <v>550.36</v>
      </c>
      <c r="H420" s="307">
        <f t="shared" si="161"/>
        <v>691.08</v>
      </c>
      <c r="I420" s="80"/>
      <c r="J420" s="82">
        <f t="shared" si="162"/>
        <v>70.36</v>
      </c>
      <c r="K420" s="83">
        <f t="shared" si="163"/>
        <v>275.18</v>
      </c>
      <c r="L420" s="307">
        <f t="shared" si="164"/>
        <v>345.54</v>
      </c>
      <c r="M420" s="80"/>
      <c r="N420" s="308">
        <f t="shared" si="158"/>
        <v>85.832136000000006</v>
      </c>
      <c r="O420" s="80"/>
      <c r="P420" s="309">
        <f t="shared" si="159"/>
        <v>87.837423999999999</v>
      </c>
      <c r="Q420" s="307">
        <f t="shared" si="160"/>
        <v>431.37213600000001</v>
      </c>
    </row>
    <row r="421" spans="1:17" ht="25.5" x14ac:dyDescent="0.2">
      <c r="A421" s="104" t="s">
        <v>1148</v>
      </c>
      <c r="B421" s="105" t="s">
        <v>1149</v>
      </c>
      <c r="C421" s="122" t="s">
        <v>6</v>
      </c>
      <c r="D421" s="311" t="s">
        <v>1150</v>
      </c>
      <c r="E421" s="81"/>
      <c r="F421" s="82">
        <v>209.29</v>
      </c>
      <c r="G421" s="306">
        <v>570.82000000000005</v>
      </c>
      <c r="H421" s="307">
        <f t="shared" si="161"/>
        <v>780.11</v>
      </c>
      <c r="I421" s="80"/>
      <c r="J421" s="82">
        <f t="shared" si="162"/>
        <v>537.87529999999992</v>
      </c>
      <c r="K421" s="83">
        <f t="shared" si="163"/>
        <v>1467.0074</v>
      </c>
      <c r="L421" s="307">
        <f t="shared" si="164"/>
        <v>2004.8826999999999</v>
      </c>
      <c r="M421" s="80"/>
      <c r="N421" s="308">
        <f t="shared" si="158"/>
        <v>498.01286268000001</v>
      </c>
      <c r="O421" s="80"/>
      <c r="P421" s="309">
        <f t="shared" si="159"/>
        <v>671.48352451999983</v>
      </c>
      <c r="Q421" s="307">
        <f t="shared" si="160"/>
        <v>2502.8955626799998</v>
      </c>
    </row>
    <row r="422" spans="1:17" ht="25.5" x14ac:dyDescent="0.2">
      <c r="A422" s="104" t="s">
        <v>1151</v>
      </c>
      <c r="B422" s="105" t="s">
        <v>1152</v>
      </c>
      <c r="C422" s="122" t="s">
        <v>22</v>
      </c>
      <c r="D422" s="311" t="s">
        <v>1153</v>
      </c>
      <c r="E422" s="81"/>
      <c r="F422" s="82">
        <v>11.01</v>
      </c>
      <c r="G422" s="306">
        <v>21.79</v>
      </c>
      <c r="H422" s="307">
        <f t="shared" si="161"/>
        <v>32.799999999999997</v>
      </c>
      <c r="I422" s="80"/>
      <c r="J422" s="82">
        <f t="shared" si="162"/>
        <v>82.795199999999994</v>
      </c>
      <c r="K422" s="83">
        <f t="shared" si="163"/>
        <v>163.86079999999998</v>
      </c>
      <c r="L422" s="307">
        <f t="shared" si="164"/>
        <v>246.65599999999998</v>
      </c>
      <c r="M422" s="80"/>
      <c r="N422" s="308">
        <f t="shared" si="158"/>
        <v>61.269350399999993</v>
      </c>
      <c r="O422" s="80"/>
      <c r="P422" s="309">
        <f t="shared" si="159"/>
        <v>103.36152767999999</v>
      </c>
      <c r="Q422" s="307">
        <f t="shared" si="160"/>
        <v>307.92535039999996</v>
      </c>
    </row>
    <row r="423" spans="1:17" x14ac:dyDescent="0.2">
      <c r="A423" s="104" t="s">
        <v>1154</v>
      </c>
      <c r="B423" s="105" t="s">
        <v>1155</v>
      </c>
      <c r="C423" s="122" t="s">
        <v>22</v>
      </c>
      <c r="D423" s="311" t="s">
        <v>1087</v>
      </c>
      <c r="E423" s="81"/>
      <c r="F423" s="82">
        <v>17</v>
      </c>
      <c r="G423" s="306">
        <v>27.73</v>
      </c>
      <c r="H423" s="307">
        <f t="shared" si="161"/>
        <v>44.730000000000004</v>
      </c>
      <c r="I423" s="80"/>
      <c r="J423" s="82">
        <f t="shared" si="162"/>
        <v>93.5</v>
      </c>
      <c r="K423" s="83">
        <f t="shared" si="163"/>
        <v>152.51500000000001</v>
      </c>
      <c r="L423" s="307">
        <f t="shared" si="164"/>
        <v>246.01500000000001</v>
      </c>
      <c r="M423" s="80"/>
      <c r="N423" s="308">
        <f t="shared" si="158"/>
        <v>61.110126000000008</v>
      </c>
      <c r="O423" s="80"/>
      <c r="P423" s="309">
        <f t="shared" si="159"/>
        <v>116.72539999999999</v>
      </c>
      <c r="Q423" s="307">
        <f t="shared" si="160"/>
        <v>307.12512600000002</v>
      </c>
    </row>
    <row r="424" spans="1:17" s="24" customFormat="1" x14ac:dyDescent="0.2">
      <c r="A424" s="125"/>
      <c r="B424" s="151" t="s">
        <v>439</v>
      </c>
      <c r="C424" s="126"/>
      <c r="D424" s="127"/>
      <c r="F424" s="84">
        <f>F16+F25+F323+F389</f>
        <v>588212.72637236002</v>
      </c>
      <c r="G424" s="85"/>
      <c r="H424" s="86"/>
      <c r="I424" s="67"/>
      <c r="J424" s="84">
        <f>SUM(J17:J423)</f>
        <v>161922.06080000015</v>
      </c>
      <c r="K424" s="89">
        <f>SUM(K17:K423)</f>
        <v>309251.22210000001</v>
      </c>
      <c r="L424" s="88">
        <f>SUM(L17:L423)</f>
        <v>471173.28290000005</v>
      </c>
      <c r="M424" s="68" t="e">
        <f>SUM(#REF!)</f>
        <v>#REF!</v>
      </c>
      <c r="N424" s="87">
        <f>SUM(N17:N423)</f>
        <v>117039.44347235991</v>
      </c>
      <c r="O424" s="68" t="e">
        <f>SUM(#REF!)</f>
        <v>#REF!</v>
      </c>
      <c r="P424" s="84">
        <f>SUM(P17:P423)</f>
        <v>202143.50070272002</v>
      </c>
      <c r="Q424" s="88">
        <f>SUM(Q17:Q423)</f>
        <v>588212.7263723599</v>
      </c>
    </row>
    <row r="425" spans="1:17" x14ac:dyDescent="0.2">
      <c r="F425" s="5"/>
      <c r="G425" s="27"/>
      <c r="J425" s="5"/>
      <c r="K425" s="27"/>
      <c r="Q425" s="26" t="s">
        <v>1395</v>
      </c>
    </row>
    <row r="426" spans="1:17" x14ac:dyDescent="0.2">
      <c r="F426" s="69" t="s">
        <v>371</v>
      </c>
      <c r="G426" s="27"/>
      <c r="J426" s="69"/>
      <c r="K426" s="27"/>
    </row>
    <row r="427" spans="1:17" x14ac:dyDescent="0.2">
      <c r="F427" s="27"/>
      <c r="G427" s="27"/>
      <c r="J427" s="27"/>
      <c r="K427" s="27"/>
    </row>
    <row r="428" spans="1:17" x14ac:dyDescent="0.2">
      <c r="F428" s="74"/>
      <c r="G428" s="74"/>
      <c r="H428" s="27"/>
      <c r="I428" s="27"/>
      <c r="J428" s="74"/>
      <c r="K428" s="74"/>
      <c r="L428" s="27"/>
      <c r="M428" s="69" t="s">
        <v>372</v>
      </c>
      <c r="N428" s="70"/>
      <c r="O428" s="27"/>
    </row>
    <row r="429" spans="1:17" x14ac:dyDescent="0.2">
      <c r="F429" s="70"/>
      <c r="G429" s="74"/>
      <c r="H429" s="27"/>
      <c r="I429" s="27"/>
      <c r="J429" s="70"/>
      <c r="K429" s="74"/>
      <c r="L429" s="27"/>
      <c r="M429" s="27"/>
      <c r="N429" s="71" t="s">
        <v>373</v>
      </c>
      <c r="O429" s="72"/>
    </row>
    <row r="430" spans="1:17" x14ac:dyDescent="0.2">
      <c r="H430" s="27"/>
      <c r="I430" s="27"/>
      <c r="L430" s="27"/>
      <c r="M430" s="27"/>
      <c r="N430" s="71" t="s">
        <v>374</v>
      </c>
      <c r="O430" s="73"/>
    </row>
    <row r="431" spans="1:17" x14ac:dyDescent="0.2">
      <c r="H431" s="74"/>
      <c r="I431" s="75"/>
      <c r="L431" s="74"/>
      <c r="M431" s="75"/>
      <c r="N431" s="71" t="s">
        <v>375</v>
      </c>
      <c r="O431" s="73"/>
    </row>
  </sheetData>
  <phoneticPr fontId="18" type="noConversion"/>
  <printOptions horizontalCentered="1"/>
  <pageMargins left="0.43307086614173229" right="0.19685039370078741" top="0.74803149606299213" bottom="1.1417322834645669" header="0" footer="0.74803149606299213"/>
  <pageSetup paperSize="9" scale="59" fitToHeight="15" orientation="landscape" r:id="rId1"/>
  <headerFooter>
    <oddFooter>&amp;R&amp;"Verdana,Negrito itálico"&amp;10Página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06E3-9009-448E-8D56-95EF9126A71B}">
  <dimension ref="A1:U429"/>
  <sheetViews>
    <sheetView showGridLines="0" topLeftCell="A42" zoomScaleNormal="100" workbookViewId="0">
      <selection activeCell="C7" sqref="C7"/>
    </sheetView>
  </sheetViews>
  <sheetFormatPr defaultRowHeight="12.75" x14ac:dyDescent="0.2"/>
  <cols>
    <col min="1" max="1" width="8.125" style="258" customWidth="1"/>
    <col min="2" max="2" width="38.5" style="161" customWidth="1"/>
    <col min="3" max="3" width="11.125" style="161" customWidth="1"/>
    <col min="4" max="4" width="1.25" style="171" customWidth="1"/>
    <col min="5" max="5" width="11.75" style="259" customWidth="1"/>
    <col min="6" max="6" width="13.75" style="260" customWidth="1"/>
    <col min="7" max="7" width="1.25" style="260" customWidth="1"/>
    <col min="8" max="8" width="11.75" style="259" customWidth="1"/>
    <col min="9" max="9" width="11.375" style="260" customWidth="1"/>
    <col min="10" max="10" width="1.25" style="260" customWidth="1"/>
    <col min="11" max="11" width="11.75" style="259" customWidth="1"/>
    <col min="12" max="12" width="10.875" style="260" customWidth="1"/>
    <col min="13" max="13" width="1.25" style="160" customWidth="1"/>
    <col min="14" max="14" width="11.75" style="259" customWidth="1"/>
    <col min="15" max="15" width="10.125" style="260" customWidth="1"/>
    <col min="16" max="16" width="1.25" style="160" customWidth="1"/>
    <col min="17" max="17" width="11.75" style="259" customWidth="1"/>
    <col min="18" max="19" width="10.125" style="260" customWidth="1"/>
    <col min="20" max="20" width="9" style="161"/>
    <col min="21" max="21" width="10.125" style="161" bestFit="1" customWidth="1"/>
    <col min="22" max="16384" width="9" style="161"/>
  </cols>
  <sheetData>
    <row r="1" spans="1:19" x14ac:dyDescent="0.2">
      <c r="A1" s="152"/>
      <c r="B1" s="153"/>
      <c r="C1" s="154"/>
      <c r="D1" s="155"/>
      <c r="E1" s="156"/>
      <c r="F1" s="157"/>
      <c r="G1" s="158"/>
      <c r="H1" s="156"/>
      <c r="I1" s="157"/>
      <c r="J1" s="159"/>
      <c r="K1" s="156"/>
      <c r="L1" s="157"/>
      <c r="N1" s="156"/>
      <c r="O1" s="157"/>
      <c r="Q1" s="156"/>
      <c r="R1" s="157"/>
      <c r="S1" s="261"/>
    </row>
    <row r="2" spans="1:19" ht="6" customHeight="1" x14ac:dyDescent="0.2">
      <c r="A2" s="152"/>
      <c r="B2" s="153"/>
      <c r="C2" s="154"/>
      <c r="D2" s="155"/>
      <c r="E2" s="155"/>
      <c r="F2" s="155"/>
      <c r="G2" s="155"/>
      <c r="H2" s="155"/>
      <c r="I2" s="162"/>
      <c r="J2" s="162"/>
      <c r="K2" s="161"/>
      <c r="L2" s="152"/>
      <c r="M2" s="161"/>
      <c r="N2" s="161"/>
      <c r="O2" s="161"/>
      <c r="P2" s="161"/>
      <c r="Q2" s="161"/>
      <c r="R2" s="161"/>
      <c r="S2" s="161"/>
    </row>
    <row r="3" spans="1:19" x14ac:dyDescent="0.2">
      <c r="A3" s="163"/>
      <c r="B3" s="164"/>
      <c r="C3" s="165"/>
      <c r="D3" s="166"/>
      <c r="E3" s="166"/>
      <c r="F3" s="166"/>
      <c r="G3" s="166"/>
      <c r="H3" s="166"/>
      <c r="I3" s="167"/>
      <c r="J3" s="167"/>
      <c r="K3" s="161"/>
      <c r="L3" s="163"/>
      <c r="M3" s="161"/>
      <c r="N3" s="161"/>
      <c r="O3" s="161"/>
      <c r="P3" s="161"/>
      <c r="Q3" s="161"/>
      <c r="R3" s="161"/>
      <c r="S3" s="161"/>
    </row>
    <row r="4" spans="1:19" ht="18.75" customHeight="1" x14ac:dyDescent="0.25">
      <c r="A4" s="163"/>
      <c r="B4" s="317" t="s">
        <v>1160</v>
      </c>
      <c r="C4" s="318"/>
      <c r="D4" s="168"/>
      <c r="E4" s="168"/>
      <c r="F4" s="168"/>
      <c r="G4" s="166"/>
      <c r="H4" s="166"/>
      <c r="I4" s="167"/>
      <c r="J4" s="167"/>
      <c r="K4" s="161"/>
      <c r="L4" s="163"/>
      <c r="M4" s="161"/>
      <c r="N4" s="161"/>
      <c r="O4" s="161"/>
      <c r="P4" s="161"/>
      <c r="Q4" s="161"/>
      <c r="R4" s="161"/>
      <c r="S4" s="161"/>
    </row>
    <row r="5" spans="1:19" x14ac:dyDescent="0.2">
      <c r="A5" s="163"/>
      <c r="B5" s="169" t="s">
        <v>1161</v>
      </c>
      <c r="C5" s="170"/>
      <c r="D5" s="168"/>
      <c r="E5" s="168"/>
      <c r="F5" s="168"/>
      <c r="G5" s="166"/>
      <c r="H5" s="166"/>
      <c r="I5" s="167"/>
      <c r="J5" s="167"/>
      <c r="K5" s="161"/>
      <c r="L5" s="163"/>
      <c r="M5" s="161"/>
      <c r="N5" s="161"/>
      <c r="O5" s="161"/>
      <c r="P5" s="161"/>
      <c r="Q5" s="161"/>
      <c r="R5" s="161"/>
      <c r="S5" s="161"/>
    </row>
    <row r="6" spans="1:19" x14ac:dyDescent="0.2">
      <c r="A6" s="163"/>
      <c r="B6" s="164"/>
      <c r="C6" s="165"/>
      <c r="D6" s="166"/>
      <c r="E6" s="166"/>
      <c r="F6" s="166"/>
      <c r="G6" s="171"/>
      <c r="H6" s="172"/>
      <c r="I6" s="33"/>
      <c r="J6" s="173"/>
      <c r="K6" s="161"/>
      <c r="L6" s="163"/>
      <c r="M6" s="161"/>
      <c r="N6" s="161"/>
      <c r="O6" s="161"/>
      <c r="P6" s="161"/>
      <c r="Q6" s="161"/>
      <c r="R6" s="161"/>
      <c r="S6" s="161"/>
    </row>
    <row r="7" spans="1:19" x14ac:dyDescent="0.2">
      <c r="A7" s="163"/>
      <c r="D7" s="166"/>
      <c r="E7" s="166"/>
      <c r="F7" s="166"/>
      <c r="G7" s="171"/>
      <c r="H7" s="172"/>
      <c r="I7" s="33"/>
      <c r="J7" s="173"/>
      <c r="K7" s="161"/>
      <c r="L7" s="163"/>
      <c r="M7" s="161"/>
      <c r="N7" s="161"/>
      <c r="O7" s="161"/>
      <c r="P7" s="161"/>
      <c r="Q7" s="161"/>
      <c r="R7" s="161"/>
      <c r="S7" s="161"/>
    </row>
    <row r="8" spans="1:19" ht="18" x14ac:dyDescent="0.25">
      <c r="A8" s="163"/>
      <c r="B8" s="174" t="s">
        <v>1162</v>
      </c>
      <c r="C8" s="174"/>
      <c r="D8" s="166"/>
      <c r="E8" s="168"/>
      <c r="F8" s="272"/>
      <c r="G8" s="273"/>
      <c r="H8" s="274"/>
      <c r="I8" s="275"/>
      <c r="J8" s="276"/>
      <c r="K8" s="277"/>
      <c r="L8" s="278"/>
      <c r="M8" s="277"/>
      <c r="N8" s="277"/>
      <c r="O8" s="277"/>
      <c r="P8" s="277"/>
      <c r="Q8" s="277"/>
      <c r="R8" s="175"/>
      <c r="S8" s="175"/>
    </row>
    <row r="9" spans="1:19" ht="25.5" x14ac:dyDescent="0.2">
      <c r="A9" s="163"/>
      <c r="B9" s="25" t="s">
        <v>1156</v>
      </c>
      <c r="C9" s="165"/>
      <c r="D9" s="166"/>
      <c r="E9" s="166"/>
      <c r="F9" s="166"/>
      <c r="G9" s="171"/>
      <c r="H9" s="176"/>
      <c r="I9" s="33"/>
      <c r="J9" s="177"/>
      <c r="K9" s="161"/>
      <c r="L9" s="163"/>
      <c r="M9" s="161"/>
      <c r="N9" s="161"/>
      <c r="O9" s="161"/>
      <c r="P9" s="161"/>
      <c r="Q9" s="161"/>
      <c r="R9" s="161"/>
      <c r="S9" s="161"/>
    </row>
    <row r="10" spans="1:19" ht="25.5" x14ac:dyDescent="0.2">
      <c r="A10" s="163"/>
      <c r="B10" s="25" t="s">
        <v>1157</v>
      </c>
      <c r="C10" s="165"/>
      <c r="D10" s="166"/>
      <c r="E10" s="166"/>
      <c r="F10" s="166"/>
      <c r="G10" s="166"/>
      <c r="H10" s="166"/>
      <c r="I10" s="167"/>
      <c r="J10" s="167"/>
      <c r="K10" s="161"/>
      <c r="L10" s="163"/>
      <c r="M10" s="161"/>
      <c r="N10" s="161"/>
      <c r="O10" s="161"/>
      <c r="P10" s="161"/>
      <c r="Q10" s="161"/>
      <c r="R10" s="161"/>
      <c r="S10" s="161"/>
    </row>
    <row r="11" spans="1:19" s="27" customFormat="1" ht="15" x14ac:dyDescent="0.2">
      <c r="A11" s="178"/>
      <c r="C11" s="79"/>
      <c r="D11" s="79"/>
      <c r="E11" s="179"/>
      <c r="F11" s="180"/>
      <c r="G11" s="181"/>
      <c r="H11" s="179"/>
      <c r="I11" s="181"/>
      <c r="J11" s="181"/>
      <c r="K11" s="179"/>
      <c r="L11" s="181"/>
      <c r="M11" s="181"/>
      <c r="N11" s="179"/>
      <c r="O11" s="181"/>
      <c r="P11" s="181"/>
      <c r="Q11" s="179"/>
      <c r="R11" s="181"/>
      <c r="S11" s="181"/>
    </row>
    <row r="12" spans="1:19" s="27" customFormat="1" ht="15.75" customHeight="1" x14ac:dyDescent="0.2">
      <c r="A12" s="182" t="s">
        <v>1163</v>
      </c>
      <c r="B12" s="183" t="s">
        <v>1164</v>
      </c>
      <c r="C12" s="184" t="s">
        <v>1165</v>
      </c>
      <c r="D12" s="185"/>
      <c r="E12" s="315" t="s">
        <v>440</v>
      </c>
      <c r="F12" s="316"/>
      <c r="G12" s="185"/>
      <c r="H12" s="315" t="s">
        <v>441</v>
      </c>
      <c r="I12" s="316"/>
      <c r="J12" s="185"/>
      <c r="K12" s="315" t="s">
        <v>442</v>
      </c>
      <c r="L12" s="316"/>
      <c r="M12" s="185"/>
      <c r="N12" s="315" t="s">
        <v>1166</v>
      </c>
      <c r="O12" s="316"/>
      <c r="P12" s="185"/>
      <c r="Q12" s="315" t="s">
        <v>1167</v>
      </c>
      <c r="R12" s="316"/>
      <c r="S12" s="262"/>
    </row>
    <row r="13" spans="1:19" s="27" customFormat="1" x14ac:dyDescent="0.2">
      <c r="A13" s="186"/>
      <c r="B13" s="187"/>
      <c r="C13" s="188" t="s">
        <v>1168</v>
      </c>
      <c r="D13" s="189"/>
      <c r="E13" s="190" t="s">
        <v>443</v>
      </c>
      <c r="F13" s="191" t="s">
        <v>444</v>
      </c>
      <c r="G13" s="192"/>
      <c r="H13" s="190" t="s">
        <v>443</v>
      </c>
      <c r="I13" s="191" t="s">
        <v>444</v>
      </c>
      <c r="J13" s="192"/>
      <c r="K13" s="190" t="s">
        <v>443</v>
      </c>
      <c r="L13" s="191" t="s">
        <v>444</v>
      </c>
      <c r="M13" s="192"/>
      <c r="N13" s="190" t="s">
        <v>443</v>
      </c>
      <c r="O13" s="191" t="s">
        <v>444</v>
      </c>
      <c r="P13" s="192"/>
      <c r="Q13" s="190" t="s">
        <v>443</v>
      </c>
      <c r="R13" s="191" t="s">
        <v>444</v>
      </c>
      <c r="S13" s="263"/>
    </row>
    <row r="14" spans="1:19" s="202" customFormat="1" ht="25.5" x14ac:dyDescent="0.2">
      <c r="A14" s="193" t="s">
        <v>1</v>
      </c>
      <c r="B14" s="194" t="s">
        <v>450</v>
      </c>
      <c r="C14" s="195">
        <f>'Planilha orçamentária '!F16</f>
        <v>77589.389546000006</v>
      </c>
      <c r="D14" s="196"/>
      <c r="E14" s="197">
        <f>F14/$C14</f>
        <v>0.34820326905902571</v>
      </c>
      <c r="F14" s="195">
        <f>SUM(F15:F22)</f>
        <v>27016.879084211396</v>
      </c>
      <c r="G14" s="198"/>
      <c r="H14" s="197">
        <f>I14/$C14</f>
        <v>0.32338406443236328</v>
      </c>
      <c r="I14" s="195">
        <f>SUM(I15:I22)</f>
        <v>25091.172148211401</v>
      </c>
      <c r="J14" s="198"/>
      <c r="K14" s="197">
        <f>L14/$C14</f>
        <v>0.24494359428917267</v>
      </c>
      <c r="L14" s="195">
        <f>SUM(L15:L22)</f>
        <v>19005.023954100001</v>
      </c>
      <c r="M14" s="199"/>
      <c r="N14" s="200">
        <f>O14/$C14</f>
        <v>8.3469072219438237E-2</v>
      </c>
      <c r="O14" s="195">
        <f>SUM(O15:O22)</f>
        <v>6476.3143594772009</v>
      </c>
      <c r="P14" s="199"/>
      <c r="Q14" s="200">
        <f>R14/$C14</f>
        <v>0</v>
      </c>
      <c r="R14" s="201">
        <f>SUM(R15:R21)</f>
        <v>0</v>
      </c>
      <c r="S14" s="264"/>
    </row>
    <row r="15" spans="1:19" s="209" customFormat="1" ht="25.5" hidden="1" x14ac:dyDescent="0.2">
      <c r="A15" s="203" t="s">
        <v>2</v>
      </c>
      <c r="B15" s="204" t="s">
        <v>5</v>
      </c>
      <c r="C15" s="205">
        <f>'Planilha orçamentária '!Q17</f>
        <v>1682.9056199999998</v>
      </c>
      <c r="D15" s="206"/>
      <c r="E15" s="207">
        <v>0.75</v>
      </c>
      <c r="F15" s="205">
        <f t="shared" ref="F15:F17" si="0">E15*$C15</f>
        <v>1262.1792149999999</v>
      </c>
      <c r="G15" s="206"/>
      <c r="H15" s="207">
        <v>0.15</v>
      </c>
      <c r="I15" s="205">
        <f t="shared" ref="I15:I17" si="1">H15*$C15</f>
        <v>252.43584299999995</v>
      </c>
      <c r="J15" s="206"/>
      <c r="K15" s="207">
        <v>0.06</v>
      </c>
      <c r="L15" s="205">
        <f t="shared" ref="L15:L17" si="2">K15*$C15</f>
        <v>100.97433719999998</v>
      </c>
      <c r="M15" s="208"/>
      <c r="N15" s="207">
        <v>0.04</v>
      </c>
      <c r="O15" s="205">
        <f t="shared" ref="O15:O17" si="3">N15*$C15</f>
        <v>67.316224799999986</v>
      </c>
      <c r="P15" s="208"/>
      <c r="Q15" s="207"/>
      <c r="R15" s="205">
        <f t="shared" ref="R15:R17" si="4">Q15*$C15</f>
        <v>0</v>
      </c>
      <c r="S15" s="265"/>
    </row>
    <row r="16" spans="1:19" s="209" customFormat="1" ht="25.5" hidden="1" x14ac:dyDescent="0.2">
      <c r="A16" s="203" t="s">
        <v>7</v>
      </c>
      <c r="B16" s="204" t="s">
        <v>10</v>
      </c>
      <c r="C16" s="205">
        <f>'Planilha orçamentária '!Q18</f>
        <v>299.61599999999999</v>
      </c>
      <c r="D16" s="206"/>
      <c r="E16" s="207">
        <v>0.34</v>
      </c>
      <c r="F16" s="205">
        <f t="shared" si="0"/>
        <v>101.86944</v>
      </c>
      <c r="G16" s="206"/>
      <c r="H16" s="207">
        <v>0.33</v>
      </c>
      <c r="I16" s="205">
        <f t="shared" si="1"/>
        <v>98.873279999999994</v>
      </c>
      <c r="J16" s="206"/>
      <c r="K16" s="207">
        <v>0.25</v>
      </c>
      <c r="L16" s="205">
        <f t="shared" si="2"/>
        <v>74.903999999999996</v>
      </c>
      <c r="M16" s="208"/>
      <c r="N16" s="207">
        <v>0.08</v>
      </c>
      <c r="O16" s="205">
        <f t="shared" si="3"/>
        <v>23.969279999999998</v>
      </c>
      <c r="P16" s="208"/>
      <c r="Q16" s="207"/>
      <c r="R16" s="205">
        <f t="shared" si="4"/>
        <v>0</v>
      </c>
      <c r="S16" s="265"/>
    </row>
    <row r="17" spans="1:20" s="209" customFormat="1" hidden="1" x14ac:dyDescent="0.2">
      <c r="A17" s="203" t="s">
        <v>12</v>
      </c>
      <c r="B17" s="204" t="s">
        <v>14</v>
      </c>
      <c r="C17" s="205">
        <f>'Planilha orçamentária '!Q19</f>
        <v>32111.344800000003</v>
      </c>
      <c r="D17" s="206"/>
      <c r="E17" s="207">
        <v>0.33329999999999999</v>
      </c>
      <c r="F17" s="205">
        <f t="shared" si="0"/>
        <v>10702.71122184</v>
      </c>
      <c r="G17" s="206"/>
      <c r="H17" s="207">
        <v>0.33329999999999999</v>
      </c>
      <c r="I17" s="205">
        <f t="shared" si="1"/>
        <v>10702.71122184</v>
      </c>
      <c r="J17" s="206"/>
      <c r="K17" s="207">
        <v>0.25</v>
      </c>
      <c r="L17" s="205">
        <f t="shared" si="2"/>
        <v>8027.8362000000006</v>
      </c>
      <c r="M17" s="208"/>
      <c r="N17" s="207">
        <v>8.3400000000000002E-2</v>
      </c>
      <c r="O17" s="205">
        <f t="shared" si="3"/>
        <v>2678.0861563200001</v>
      </c>
      <c r="P17" s="208"/>
      <c r="Q17" s="207"/>
      <c r="R17" s="205">
        <f t="shared" si="4"/>
        <v>0</v>
      </c>
      <c r="S17" s="265"/>
    </row>
    <row r="18" spans="1:20" s="209" customFormat="1" hidden="1" x14ac:dyDescent="0.2">
      <c r="A18" s="203" t="s">
        <v>454</v>
      </c>
      <c r="B18" s="204" t="s">
        <v>18</v>
      </c>
      <c r="C18" s="205">
        <f>'Planilha orçamentária '!Q20</f>
        <v>23730.517257999996</v>
      </c>
      <c r="D18" s="206"/>
      <c r="E18" s="207">
        <v>0.33329999999999999</v>
      </c>
      <c r="F18" s="205">
        <f>E18*$C18</f>
        <v>7909.3814020913987</v>
      </c>
      <c r="G18" s="206"/>
      <c r="H18" s="207">
        <v>0.33329999999999999</v>
      </c>
      <c r="I18" s="205">
        <f>H18*$C18</f>
        <v>7909.3814020913987</v>
      </c>
      <c r="J18" s="206"/>
      <c r="K18" s="207">
        <v>0.25</v>
      </c>
      <c r="L18" s="205">
        <f>K18*$C18</f>
        <v>5932.6293144999991</v>
      </c>
      <c r="M18" s="208"/>
      <c r="N18" s="207">
        <v>8.3400000000000002E-2</v>
      </c>
      <c r="O18" s="205">
        <f>N18*$C18</f>
        <v>1979.1251393171997</v>
      </c>
      <c r="P18" s="208"/>
      <c r="Q18" s="207"/>
      <c r="R18" s="205">
        <f>Q18*$C18</f>
        <v>0</v>
      </c>
      <c r="S18" s="265"/>
    </row>
    <row r="19" spans="1:20" s="209" customFormat="1" ht="25.5" hidden="1" x14ac:dyDescent="0.2">
      <c r="A19" s="203" t="s">
        <v>456</v>
      </c>
      <c r="B19" s="204" t="s">
        <v>21</v>
      </c>
      <c r="C19" s="205">
        <f>'Planilha orçamentária '!Q21</f>
        <v>312.09999999999997</v>
      </c>
      <c r="D19" s="206"/>
      <c r="E19" s="207">
        <v>1</v>
      </c>
      <c r="F19" s="205">
        <f>E19*$C19</f>
        <v>312.09999999999997</v>
      </c>
      <c r="G19" s="206"/>
      <c r="H19" s="207"/>
      <c r="I19" s="205">
        <f>H19*$C19</f>
        <v>0</v>
      </c>
      <c r="J19" s="206"/>
      <c r="K19" s="207"/>
      <c r="L19" s="205">
        <f>K19*$C19</f>
        <v>0</v>
      </c>
      <c r="M19" s="208"/>
      <c r="N19" s="207"/>
      <c r="O19" s="205">
        <f>N19*$C19</f>
        <v>0</v>
      </c>
      <c r="P19" s="208"/>
      <c r="Q19" s="207"/>
      <c r="R19" s="205">
        <f>Q19*$C19</f>
        <v>0</v>
      </c>
      <c r="S19" s="265"/>
    </row>
    <row r="20" spans="1:20" s="209" customFormat="1" ht="38.25" hidden="1" x14ac:dyDescent="0.2">
      <c r="A20" s="203" t="s">
        <v>458</v>
      </c>
      <c r="B20" s="204" t="s">
        <v>459</v>
      </c>
      <c r="C20" s="205">
        <f>'Planilha orçamentária '!Q22</f>
        <v>566.07449599999995</v>
      </c>
      <c r="D20" s="206"/>
      <c r="E20" s="207">
        <v>0.5</v>
      </c>
      <c r="F20" s="205">
        <f>E20*$C20</f>
        <v>283.03724799999998</v>
      </c>
      <c r="G20" s="206"/>
      <c r="H20" s="207"/>
      <c r="I20" s="205">
        <f>H20*$C20</f>
        <v>0</v>
      </c>
      <c r="J20" s="206"/>
      <c r="K20" s="207">
        <v>0.4</v>
      </c>
      <c r="L20" s="205">
        <f>K20*$C20</f>
        <v>226.42979839999998</v>
      </c>
      <c r="M20" s="208"/>
      <c r="N20" s="207">
        <v>0.1</v>
      </c>
      <c r="O20" s="205">
        <f>N20*$C20</f>
        <v>56.607449599999995</v>
      </c>
      <c r="P20" s="208"/>
      <c r="Q20" s="207"/>
      <c r="R20" s="205">
        <f>Q20*$C20</f>
        <v>0</v>
      </c>
      <c r="S20" s="265"/>
    </row>
    <row r="21" spans="1:20" s="209" customFormat="1" ht="25.5" hidden="1" x14ac:dyDescent="0.2">
      <c r="A21" s="203" t="s">
        <v>461</v>
      </c>
      <c r="B21" s="204" t="s">
        <v>24</v>
      </c>
      <c r="C21" s="205">
        <f>'Planilha orçamentária '!Q23</f>
        <v>317.83015599999999</v>
      </c>
      <c r="D21" s="206"/>
      <c r="E21" s="207">
        <v>1</v>
      </c>
      <c r="F21" s="205">
        <f>E21*$C21</f>
        <v>317.83015599999999</v>
      </c>
      <c r="G21" s="206"/>
      <c r="H21" s="207"/>
      <c r="I21" s="205">
        <f>H21*$C21</f>
        <v>0</v>
      </c>
      <c r="J21" s="206"/>
      <c r="K21" s="207"/>
      <c r="L21" s="205">
        <f>K21*$C21</f>
        <v>0</v>
      </c>
      <c r="M21" s="208"/>
      <c r="N21" s="207"/>
      <c r="O21" s="205">
        <f>N21*$C21</f>
        <v>0</v>
      </c>
      <c r="P21" s="208"/>
      <c r="Q21" s="207"/>
      <c r="R21" s="205">
        <f>Q21*$C21</f>
        <v>0</v>
      </c>
      <c r="S21" s="265"/>
    </row>
    <row r="22" spans="1:20" s="209" customFormat="1" ht="51" hidden="1" x14ac:dyDescent="0.2">
      <c r="A22" s="203" t="s">
        <v>1389</v>
      </c>
      <c r="B22" s="204" t="s">
        <v>1387</v>
      </c>
      <c r="C22" s="205">
        <f>'Planilha orçamentária '!Q24</f>
        <v>18569.001216000001</v>
      </c>
      <c r="D22" s="206"/>
      <c r="E22" s="207">
        <v>0.33</v>
      </c>
      <c r="F22" s="205">
        <f>E22*$C22</f>
        <v>6127.7704012800004</v>
      </c>
      <c r="G22" s="206"/>
      <c r="H22" s="207">
        <v>0.33</v>
      </c>
      <c r="I22" s="205">
        <f>H22*$C22</f>
        <v>6127.7704012800004</v>
      </c>
      <c r="J22" s="206"/>
      <c r="K22" s="207">
        <v>0.25</v>
      </c>
      <c r="L22" s="205">
        <f>K22*$C22</f>
        <v>4642.2503040000001</v>
      </c>
      <c r="M22" s="208"/>
      <c r="N22" s="207">
        <v>0.09</v>
      </c>
      <c r="O22" s="205">
        <f>N22*$C22</f>
        <v>1671.21010944</v>
      </c>
      <c r="P22" s="208"/>
      <c r="Q22" s="207"/>
      <c r="R22" s="205"/>
      <c r="S22" s="265">
        <f>F22+I22+L22+O22</f>
        <v>18569.001216000001</v>
      </c>
      <c r="T22" s="305">
        <f>E22+H22+K22+N22</f>
        <v>1</v>
      </c>
    </row>
    <row r="23" spans="1:20" s="209" customFormat="1" x14ac:dyDescent="0.2">
      <c r="A23" s="210" t="s">
        <v>26</v>
      </c>
      <c r="B23" s="211" t="s">
        <v>27</v>
      </c>
      <c r="C23" s="212">
        <f>'Planilha orçamentária '!F25</f>
        <v>405082.75590923993</v>
      </c>
      <c r="D23" s="213"/>
      <c r="E23" s="214">
        <f>F23/$C23</f>
        <v>0.18601901080529601</v>
      </c>
      <c r="F23" s="215">
        <f>F24+F42+F56+F59+F69+F73+F76+F78+F92+F99+F116+F124+F144+F166+F176+F205+F221+F242+F285+F305+F316</f>
        <v>75353.093548519988</v>
      </c>
      <c r="G23" s="216"/>
      <c r="H23" s="214">
        <f>I23/$C23</f>
        <v>0.37374220730363766</v>
      </c>
      <c r="I23" s="215">
        <f>I24+I42+I56+I59+I69+I73+I76+I78+I92+I99+I116+I124+I144+I166+I176+I205+I221+I242+I285+I305+I316+I81</f>
        <v>151396.52333416001</v>
      </c>
      <c r="J23" s="217"/>
      <c r="K23" s="214">
        <f>L23/$C23</f>
        <v>0.23430109812184943</v>
      </c>
      <c r="L23" s="215">
        <f>L24+L42+L56+L59+L69+L73+L76+L78+L92+L99+L116+L124+L144+L166+L176+L205+L221+L242+L285+L305+L316+L81</f>
        <v>94911.334539760006</v>
      </c>
      <c r="M23" s="218"/>
      <c r="N23" s="214">
        <f>O23/$C23</f>
        <v>0.20593768376921703</v>
      </c>
      <c r="O23" s="215">
        <f>O24+O42+O56+O59+O69+O73+O76+O78+O92+O99+O116+O124+O144+O166+O176+O205+O221+O242+O285+O305+O316+O81</f>
        <v>83421.804486799985</v>
      </c>
      <c r="P23" s="218"/>
      <c r="Q23" s="214">
        <f>R23/$C23</f>
        <v>0</v>
      </c>
      <c r="R23" s="215">
        <f>R24+R42+R56+R59+R69+R73+R76+R78+R92+R99+R116+R124+R144+R166+R176+R205+R221+R242+R285+R305+R316</f>
        <v>0</v>
      </c>
      <c r="S23" s="266"/>
      <c r="T23" s="305"/>
    </row>
    <row r="24" spans="1:20" s="202" customFormat="1" x14ac:dyDescent="0.2">
      <c r="A24" s="219" t="s">
        <v>28</v>
      </c>
      <c r="B24" s="220" t="s">
        <v>257</v>
      </c>
      <c r="C24" s="221">
        <f>'Planilha orçamentária '!F26</f>
        <v>7757.6177728800012</v>
      </c>
      <c r="D24" s="222"/>
      <c r="E24" s="223">
        <f>F24/$C24</f>
        <v>1</v>
      </c>
      <c r="F24" s="221">
        <f>SUM(F25:F41)</f>
        <v>7757.6177728800012</v>
      </c>
      <c r="G24" s="224"/>
      <c r="H24" s="223">
        <f>I24/$C24</f>
        <v>0</v>
      </c>
      <c r="I24" s="221">
        <f>SUM(I25:I41)</f>
        <v>0</v>
      </c>
      <c r="J24" s="225"/>
      <c r="K24" s="223">
        <f>L24/$C24</f>
        <v>0</v>
      </c>
      <c r="L24" s="221">
        <f>SUM(L25:L41)</f>
        <v>0</v>
      </c>
      <c r="M24" s="226"/>
      <c r="N24" s="223">
        <f>O24/$C24</f>
        <v>0</v>
      </c>
      <c r="O24" s="221">
        <f>SUM(O25:O41)</f>
        <v>0</v>
      </c>
      <c r="P24" s="226"/>
      <c r="Q24" s="223">
        <f>R24/$C24</f>
        <v>0</v>
      </c>
      <c r="R24" s="221">
        <f>SUM(R25:R41)</f>
        <v>0</v>
      </c>
      <c r="S24" s="267"/>
      <c r="T24" s="305"/>
    </row>
    <row r="25" spans="1:20" ht="25.5" hidden="1" x14ac:dyDescent="0.2">
      <c r="A25" s="203" t="s">
        <v>29</v>
      </c>
      <c r="B25" s="204" t="s">
        <v>462</v>
      </c>
      <c r="C25" s="205">
        <f>'Planilha orçamentária '!Q27</f>
        <v>1382.1062616399997</v>
      </c>
      <c r="D25" s="206"/>
      <c r="E25" s="207">
        <v>1</v>
      </c>
      <c r="F25" s="205">
        <f t="shared" ref="F25:F41" si="5">E25*$C25</f>
        <v>1382.1062616399997</v>
      </c>
      <c r="G25" s="206"/>
      <c r="H25" s="207"/>
      <c r="I25" s="205">
        <f t="shared" ref="I25:I41" si="6">H25*$C25</f>
        <v>0</v>
      </c>
      <c r="J25" s="206"/>
      <c r="K25" s="207"/>
      <c r="L25" s="205">
        <f t="shared" ref="L25:L41" si="7">K25*$C25</f>
        <v>0</v>
      </c>
      <c r="M25" s="208"/>
      <c r="N25" s="207"/>
      <c r="O25" s="205">
        <f t="shared" ref="O25:O41" si="8">N25*$C25</f>
        <v>0</v>
      </c>
      <c r="P25" s="208"/>
      <c r="Q25" s="207"/>
      <c r="R25" s="205">
        <f t="shared" ref="R25:R41" si="9">Q25*$C25</f>
        <v>0</v>
      </c>
      <c r="S25" s="265"/>
      <c r="T25" s="305"/>
    </row>
    <row r="26" spans="1:20" s="209" customFormat="1" ht="25.5" hidden="1" x14ac:dyDescent="0.2">
      <c r="A26" s="203" t="s">
        <v>30</v>
      </c>
      <c r="B26" s="204" t="s">
        <v>464</v>
      </c>
      <c r="C26" s="205">
        <f>'Planilha orçamentária '!Q28</f>
        <v>1115.8199200000001</v>
      </c>
      <c r="D26" s="206"/>
      <c r="E26" s="207">
        <v>1</v>
      </c>
      <c r="F26" s="205">
        <f t="shared" si="5"/>
        <v>1115.8199200000001</v>
      </c>
      <c r="G26" s="206"/>
      <c r="H26" s="207"/>
      <c r="I26" s="205">
        <f t="shared" si="6"/>
        <v>0</v>
      </c>
      <c r="J26" s="206"/>
      <c r="K26" s="207"/>
      <c r="L26" s="205">
        <f t="shared" si="7"/>
        <v>0</v>
      </c>
      <c r="M26" s="208"/>
      <c r="N26" s="207"/>
      <c r="O26" s="205">
        <f t="shared" si="8"/>
        <v>0</v>
      </c>
      <c r="P26" s="208"/>
      <c r="Q26" s="207"/>
      <c r="R26" s="205">
        <f t="shared" si="9"/>
        <v>0</v>
      </c>
      <c r="S26" s="265"/>
      <c r="T26" s="305"/>
    </row>
    <row r="27" spans="1:20" s="209" customFormat="1" ht="25.5" hidden="1" x14ac:dyDescent="0.2">
      <c r="A27" s="203" t="s">
        <v>32</v>
      </c>
      <c r="B27" s="204" t="s">
        <v>466</v>
      </c>
      <c r="C27" s="205">
        <f>'Planilha orçamentária '!Q29</f>
        <v>460.03539999999998</v>
      </c>
      <c r="D27" s="206"/>
      <c r="E27" s="207">
        <v>1</v>
      </c>
      <c r="F27" s="205">
        <f t="shared" si="5"/>
        <v>460.03539999999998</v>
      </c>
      <c r="G27" s="206"/>
      <c r="H27" s="207"/>
      <c r="I27" s="205">
        <f t="shared" si="6"/>
        <v>0</v>
      </c>
      <c r="J27" s="206"/>
      <c r="K27" s="207"/>
      <c r="L27" s="205">
        <f t="shared" si="7"/>
        <v>0</v>
      </c>
      <c r="M27" s="208"/>
      <c r="N27" s="207"/>
      <c r="O27" s="205">
        <f t="shared" si="8"/>
        <v>0</v>
      </c>
      <c r="P27" s="208"/>
      <c r="Q27" s="207"/>
      <c r="R27" s="205">
        <f t="shared" si="9"/>
        <v>0</v>
      </c>
      <c r="S27" s="265"/>
      <c r="T27" s="305"/>
    </row>
    <row r="28" spans="1:20" s="209" customFormat="1" ht="25.5" hidden="1" x14ac:dyDescent="0.2">
      <c r="A28" s="203" t="s">
        <v>35</v>
      </c>
      <c r="B28" s="204" t="s">
        <v>468</v>
      </c>
      <c r="C28" s="205">
        <f>'Planilha orçamentária '!Q30</f>
        <v>168.81114479999999</v>
      </c>
      <c r="D28" s="206"/>
      <c r="E28" s="207">
        <v>1</v>
      </c>
      <c r="F28" s="205">
        <f t="shared" si="5"/>
        <v>168.81114479999999</v>
      </c>
      <c r="G28" s="206"/>
      <c r="H28" s="207"/>
      <c r="I28" s="205">
        <f t="shared" si="6"/>
        <v>0</v>
      </c>
      <c r="J28" s="206"/>
      <c r="K28" s="207"/>
      <c r="L28" s="205">
        <f t="shared" si="7"/>
        <v>0</v>
      </c>
      <c r="M28" s="208"/>
      <c r="N28" s="207"/>
      <c r="O28" s="205">
        <f t="shared" si="8"/>
        <v>0</v>
      </c>
      <c r="P28" s="208"/>
      <c r="Q28" s="207"/>
      <c r="R28" s="205">
        <f t="shared" si="9"/>
        <v>0</v>
      </c>
      <c r="S28" s="265"/>
      <c r="T28" s="305"/>
    </row>
    <row r="29" spans="1:20" s="209" customFormat="1" hidden="1" x14ac:dyDescent="0.2">
      <c r="A29" s="203" t="s">
        <v>38</v>
      </c>
      <c r="B29" s="204" t="s">
        <v>34</v>
      </c>
      <c r="C29" s="205">
        <f>'Planilha orçamentária '!Q31</f>
        <v>105.06147395999997</v>
      </c>
      <c r="D29" s="206"/>
      <c r="E29" s="207">
        <v>1</v>
      </c>
      <c r="F29" s="205">
        <f t="shared" si="5"/>
        <v>105.06147395999997</v>
      </c>
      <c r="G29" s="206"/>
      <c r="H29" s="207"/>
      <c r="I29" s="205">
        <f t="shared" si="6"/>
        <v>0</v>
      </c>
      <c r="J29" s="206"/>
      <c r="K29" s="207"/>
      <c r="L29" s="205">
        <f t="shared" si="7"/>
        <v>0</v>
      </c>
      <c r="M29" s="208"/>
      <c r="N29" s="207"/>
      <c r="O29" s="205">
        <f t="shared" si="8"/>
        <v>0</v>
      </c>
      <c r="P29" s="208"/>
      <c r="Q29" s="207"/>
      <c r="R29" s="205">
        <f t="shared" si="9"/>
        <v>0</v>
      </c>
      <c r="S29" s="265"/>
      <c r="T29" s="305"/>
    </row>
    <row r="30" spans="1:20" s="209" customFormat="1" ht="25.5" hidden="1" x14ac:dyDescent="0.2">
      <c r="A30" s="203" t="s">
        <v>40</v>
      </c>
      <c r="B30" s="204" t="s">
        <v>471</v>
      </c>
      <c r="C30" s="205">
        <f>'Planilha orçamentária '!Q32</f>
        <v>7.0909119999999994</v>
      </c>
      <c r="D30" s="206"/>
      <c r="E30" s="207">
        <v>1</v>
      </c>
      <c r="F30" s="205">
        <f t="shared" si="5"/>
        <v>7.0909119999999994</v>
      </c>
      <c r="G30" s="206"/>
      <c r="H30" s="207"/>
      <c r="I30" s="205">
        <f t="shared" si="6"/>
        <v>0</v>
      </c>
      <c r="J30" s="206"/>
      <c r="K30" s="207"/>
      <c r="L30" s="205">
        <f t="shared" si="7"/>
        <v>0</v>
      </c>
      <c r="M30" s="208"/>
      <c r="N30" s="207"/>
      <c r="O30" s="205">
        <f t="shared" si="8"/>
        <v>0</v>
      </c>
      <c r="P30" s="208"/>
      <c r="Q30" s="207"/>
      <c r="R30" s="205">
        <f t="shared" si="9"/>
        <v>0</v>
      </c>
      <c r="S30" s="265"/>
      <c r="T30" s="305"/>
    </row>
    <row r="31" spans="1:20" s="209" customFormat="1" ht="63.75" hidden="1" x14ac:dyDescent="0.2">
      <c r="A31" s="203" t="s">
        <v>41</v>
      </c>
      <c r="B31" s="204" t="s">
        <v>472</v>
      </c>
      <c r="C31" s="205">
        <f>'Planilha orçamentária '!Q33</f>
        <v>782.89660800000001</v>
      </c>
      <c r="D31" s="206"/>
      <c r="E31" s="207">
        <v>1</v>
      </c>
      <c r="F31" s="205">
        <f t="shared" si="5"/>
        <v>782.89660800000001</v>
      </c>
      <c r="G31" s="206"/>
      <c r="H31" s="207"/>
      <c r="I31" s="205">
        <f t="shared" si="6"/>
        <v>0</v>
      </c>
      <c r="J31" s="206"/>
      <c r="K31" s="207"/>
      <c r="L31" s="205">
        <f t="shared" si="7"/>
        <v>0</v>
      </c>
      <c r="M31" s="208"/>
      <c r="N31" s="207"/>
      <c r="O31" s="205">
        <f t="shared" si="8"/>
        <v>0</v>
      </c>
      <c r="P31" s="208"/>
      <c r="Q31" s="207"/>
      <c r="R31" s="205">
        <f t="shared" si="9"/>
        <v>0</v>
      </c>
      <c r="S31" s="265"/>
      <c r="T31" s="305"/>
    </row>
    <row r="32" spans="1:20" s="209" customFormat="1" ht="25.5" hidden="1" x14ac:dyDescent="0.2">
      <c r="A32" s="203" t="s">
        <v>42</v>
      </c>
      <c r="B32" s="204" t="s">
        <v>474</v>
      </c>
      <c r="C32" s="205">
        <f>'Planilha orçamentária '!Q34</f>
        <v>38.950079999999993</v>
      </c>
      <c r="D32" s="206"/>
      <c r="E32" s="207">
        <v>1</v>
      </c>
      <c r="F32" s="205">
        <f t="shared" si="5"/>
        <v>38.950079999999993</v>
      </c>
      <c r="G32" s="206"/>
      <c r="H32" s="207"/>
      <c r="I32" s="205">
        <f t="shared" si="6"/>
        <v>0</v>
      </c>
      <c r="J32" s="206"/>
      <c r="K32" s="207"/>
      <c r="L32" s="205">
        <f t="shared" si="7"/>
        <v>0</v>
      </c>
      <c r="M32" s="208"/>
      <c r="N32" s="207"/>
      <c r="O32" s="205">
        <f t="shared" si="8"/>
        <v>0</v>
      </c>
      <c r="P32" s="208"/>
      <c r="Q32" s="207"/>
      <c r="R32" s="205">
        <f t="shared" si="9"/>
        <v>0</v>
      </c>
      <c r="S32" s="265"/>
      <c r="T32" s="305"/>
    </row>
    <row r="33" spans="1:20" s="209" customFormat="1" ht="25.5" hidden="1" x14ac:dyDescent="0.2">
      <c r="A33" s="203" t="s">
        <v>43</v>
      </c>
      <c r="B33" s="204" t="s">
        <v>476</v>
      </c>
      <c r="C33" s="205">
        <f>'Planilha orçamentária '!Q35</f>
        <v>788.53687920000004</v>
      </c>
      <c r="D33" s="206"/>
      <c r="E33" s="207">
        <v>1</v>
      </c>
      <c r="F33" s="205">
        <f t="shared" si="5"/>
        <v>788.53687920000004</v>
      </c>
      <c r="G33" s="206"/>
      <c r="H33" s="207"/>
      <c r="I33" s="205">
        <f t="shared" si="6"/>
        <v>0</v>
      </c>
      <c r="J33" s="206"/>
      <c r="K33" s="207"/>
      <c r="L33" s="205">
        <f t="shared" si="7"/>
        <v>0</v>
      </c>
      <c r="M33" s="208"/>
      <c r="N33" s="207"/>
      <c r="O33" s="205">
        <f t="shared" si="8"/>
        <v>0</v>
      </c>
      <c r="P33" s="208"/>
      <c r="Q33" s="207"/>
      <c r="R33" s="205">
        <f t="shared" si="9"/>
        <v>0</v>
      </c>
      <c r="S33" s="265"/>
      <c r="T33" s="305"/>
    </row>
    <row r="34" spans="1:20" s="209" customFormat="1" hidden="1" x14ac:dyDescent="0.2">
      <c r="A34" s="203" t="s">
        <v>44</v>
      </c>
      <c r="B34" s="204" t="s">
        <v>478</v>
      </c>
      <c r="C34" s="205">
        <f>'Planilha orçamentária '!Q36</f>
        <v>10.152238480000001</v>
      </c>
      <c r="D34" s="206"/>
      <c r="E34" s="207">
        <v>1</v>
      </c>
      <c r="F34" s="205">
        <f t="shared" si="5"/>
        <v>10.152238480000001</v>
      </c>
      <c r="G34" s="206"/>
      <c r="H34" s="207"/>
      <c r="I34" s="205">
        <f t="shared" si="6"/>
        <v>0</v>
      </c>
      <c r="J34" s="206"/>
      <c r="K34" s="207"/>
      <c r="L34" s="205">
        <f t="shared" si="7"/>
        <v>0</v>
      </c>
      <c r="M34" s="208"/>
      <c r="N34" s="207"/>
      <c r="O34" s="205">
        <f t="shared" si="8"/>
        <v>0</v>
      </c>
      <c r="P34" s="208"/>
      <c r="Q34" s="207"/>
      <c r="R34" s="205">
        <f t="shared" si="9"/>
        <v>0</v>
      </c>
      <c r="S34" s="265"/>
      <c r="T34" s="305"/>
    </row>
    <row r="35" spans="1:20" s="209" customFormat="1" ht="25.5" hidden="1" x14ac:dyDescent="0.2">
      <c r="A35" s="203" t="s">
        <v>45</v>
      </c>
      <c r="B35" s="204" t="s">
        <v>480</v>
      </c>
      <c r="C35" s="205">
        <f>'Planilha orçamentária '!Q37</f>
        <v>2185.3242</v>
      </c>
      <c r="D35" s="206"/>
      <c r="E35" s="207">
        <v>1</v>
      </c>
      <c r="F35" s="205">
        <f t="shared" si="5"/>
        <v>2185.3242</v>
      </c>
      <c r="G35" s="206"/>
      <c r="H35" s="207"/>
      <c r="I35" s="205">
        <f t="shared" si="6"/>
        <v>0</v>
      </c>
      <c r="J35" s="206"/>
      <c r="K35" s="207"/>
      <c r="L35" s="205">
        <f t="shared" si="7"/>
        <v>0</v>
      </c>
      <c r="M35" s="208"/>
      <c r="N35" s="207"/>
      <c r="O35" s="205">
        <f t="shared" si="8"/>
        <v>0</v>
      </c>
      <c r="P35" s="208"/>
      <c r="Q35" s="207"/>
      <c r="R35" s="205">
        <f t="shared" si="9"/>
        <v>0</v>
      </c>
      <c r="S35" s="265"/>
      <c r="T35" s="305"/>
    </row>
    <row r="36" spans="1:20" s="209" customFormat="1" ht="25.5" hidden="1" x14ac:dyDescent="0.2">
      <c r="A36" s="203" t="s">
        <v>47</v>
      </c>
      <c r="B36" s="204" t="s">
        <v>481</v>
      </c>
      <c r="C36" s="205">
        <f>'Planilha orçamentária '!Q38</f>
        <v>286.02092399999998</v>
      </c>
      <c r="D36" s="206"/>
      <c r="E36" s="207">
        <v>1</v>
      </c>
      <c r="F36" s="205">
        <f t="shared" si="5"/>
        <v>286.02092399999998</v>
      </c>
      <c r="G36" s="206"/>
      <c r="H36" s="207"/>
      <c r="I36" s="205">
        <f t="shared" si="6"/>
        <v>0</v>
      </c>
      <c r="J36" s="206"/>
      <c r="K36" s="207"/>
      <c r="L36" s="205">
        <f t="shared" si="7"/>
        <v>0</v>
      </c>
      <c r="M36" s="208"/>
      <c r="N36" s="207"/>
      <c r="O36" s="205">
        <f t="shared" si="8"/>
        <v>0</v>
      </c>
      <c r="P36" s="208"/>
      <c r="Q36" s="207"/>
      <c r="R36" s="205">
        <f t="shared" si="9"/>
        <v>0</v>
      </c>
      <c r="S36" s="265"/>
      <c r="T36" s="305"/>
    </row>
    <row r="37" spans="1:20" s="209" customFormat="1" ht="25.5" hidden="1" x14ac:dyDescent="0.2">
      <c r="A37" s="203" t="s">
        <v>48</v>
      </c>
      <c r="B37" s="204" t="s">
        <v>483</v>
      </c>
      <c r="C37" s="205">
        <f>'Planilha orçamentária '!Q39</f>
        <v>281.93491079999995</v>
      </c>
      <c r="D37" s="206"/>
      <c r="E37" s="207">
        <v>1</v>
      </c>
      <c r="F37" s="205">
        <f t="shared" si="5"/>
        <v>281.93491079999995</v>
      </c>
      <c r="G37" s="206"/>
      <c r="H37" s="207"/>
      <c r="I37" s="205">
        <f t="shared" si="6"/>
        <v>0</v>
      </c>
      <c r="J37" s="206"/>
      <c r="K37" s="207"/>
      <c r="L37" s="205">
        <f t="shared" si="7"/>
        <v>0</v>
      </c>
      <c r="M37" s="208"/>
      <c r="N37" s="207"/>
      <c r="O37" s="205">
        <f t="shared" si="8"/>
        <v>0</v>
      </c>
      <c r="P37" s="208"/>
      <c r="Q37" s="207"/>
      <c r="R37" s="205">
        <f t="shared" si="9"/>
        <v>0</v>
      </c>
      <c r="S37" s="265"/>
      <c r="T37" s="305"/>
    </row>
    <row r="38" spans="1:20" s="209" customFormat="1" hidden="1" x14ac:dyDescent="0.2">
      <c r="A38" s="203" t="s">
        <v>49</v>
      </c>
      <c r="B38" s="204" t="s">
        <v>485</v>
      </c>
      <c r="C38" s="205">
        <f>'Planilha orçamentária '!Q40</f>
        <v>57.975696000000006</v>
      </c>
      <c r="D38" s="206"/>
      <c r="E38" s="207">
        <v>1</v>
      </c>
      <c r="F38" s="205">
        <f t="shared" si="5"/>
        <v>57.975696000000006</v>
      </c>
      <c r="G38" s="206"/>
      <c r="H38" s="207"/>
      <c r="I38" s="205">
        <f t="shared" si="6"/>
        <v>0</v>
      </c>
      <c r="J38" s="206"/>
      <c r="K38" s="207"/>
      <c r="L38" s="205">
        <f t="shared" si="7"/>
        <v>0</v>
      </c>
      <c r="M38" s="208"/>
      <c r="N38" s="207"/>
      <c r="O38" s="205">
        <f t="shared" si="8"/>
        <v>0</v>
      </c>
      <c r="P38" s="208"/>
      <c r="Q38" s="207"/>
      <c r="R38" s="205">
        <f t="shared" si="9"/>
        <v>0</v>
      </c>
      <c r="S38" s="265"/>
      <c r="T38" s="305"/>
    </row>
    <row r="39" spans="1:20" s="209" customFormat="1" hidden="1" x14ac:dyDescent="0.2">
      <c r="A39" s="203" t="s">
        <v>51</v>
      </c>
      <c r="B39" s="204" t="s">
        <v>487</v>
      </c>
      <c r="C39" s="205">
        <f>'Planilha orçamentária '!Q41</f>
        <v>14.493924000000002</v>
      </c>
      <c r="D39" s="206"/>
      <c r="E39" s="207">
        <v>1</v>
      </c>
      <c r="F39" s="205">
        <f t="shared" si="5"/>
        <v>14.493924000000002</v>
      </c>
      <c r="G39" s="206"/>
      <c r="H39" s="207"/>
      <c r="I39" s="205">
        <f t="shared" si="6"/>
        <v>0</v>
      </c>
      <c r="J39" s="206"/>
      <c r="K39" s="207"/>
      <c r="L39" s="205">
        <f t="shared" si="7"/>
        <v>0</v>
      </c>
      <c r="M39" s="208"/>
      <c r="N39" s="207"/>
      <c r="O39" s="205">
        <f t="shared" si="8"/>
        <v>0</v>
      </c>
      <c r="P39" s="208"/>
      <c r="Q39" s="207"/>
      <c r="R39" s="205">
        <f t="shared" si="9"/>
        <v>0</v>
      </c>
      <c r="S39" s="265"/>
      <c r="T39" s="305"/>
    </row>
    <row r="40" spans="1:20" s="209" customFormat="1" hidden="1" x14ac:dyDescent="0.2">
      <c r="A40" s="203" t="s">
        <v>488</v>
      </c>
      <c r="B40" s="204" t="s">
        <v>489</v>
      </c>
      <c r="C40" s="205">
        <f>'Planilha orçamentária '!Q42</f>
        <v>10.861079999999999</v>
      </c>
      <c r="D40" s="206"/>
      <c r="E40" s="207">
        <v>1</v>
      </c>
      <c r="F40" s="205">
        <f t="shared" si="5"/>
        <v>10.861079999999999</v>
      </c>
      <c r="G40" s="206"/>
      <c r="H40" s="207"/>
      <c r="I40" s="205">
        <f t="shared" si="6"/>
        <v>0</v>
      </c>
      <c r="J40" s="206"/>
      <c r="K40" s="207"/>
      <c r="L40" s="205">
        <f t="shared" si="7"/>
        <v>0</v>
      </c>
      <c r="M40" s="208"/>
      <c r="N40" s="207"/>
      <c r="O40" s="205">
        <f t="shared" si="8"/>
        <v>0</v>
      </c>
      <c r="P40" s="208"/>
      <c r="Q40" s="207"/>
      <c r="R40" s="205">
        <f t="shared" si="9"/>
        <v>0</v>
      </c>
      <c r="S40" s="265"/>
      <c r="T40" s="305"/>
    </row>
    <row r="41" spans="1:20" s="209" customFormat="1" ht="25.5" hidden="1" x14ac:dyDescent="0.2">
      <c r="A41" s="203" t="s">
        <v>491</v>
      </c>
      <c r="B41" s="204" t="s">
        <v>492</v>
      </c>
      <c r="C41" s="205">
        <f>'Planilha orçamentária '!Q43</f>
        <v>61.546120000000002</v>
      </c>
      <c r="D41" s="206"/>
      <c r="E41" s="207">
        <v>1</v>
      </c>
      <c r="F41" s="205">
        <f t="shared" si="5"/>
        <v>61.546120000000002</v>
      </c>
      <c r="G41" s="206"/>
      <c r="H41" s="207"/>
      <c r="I41" s="205">
        <f t="shared" si="6"/>
        <v>0</v>
      </c>
      <c r="J41" s="206"/>
      <c r="K41" s="207"/>
      <c r="L41" s="205">
        <f t="shared" si="7"/>
        <v>0</v>
      </c>
      <c r="M41" s="208"/>
      <c r="N41" s="207"/>
      <c r="O41" s="205">
        <f t="shared" si="8"/>
        <v>0</v>
      </c>
      <c r="P41" s="208"/>
      <c r="Q41" s="207"/>
      <c r="R41" s="205">
        <f t="shared" si="9"/>
        <v>0</v>
      </c>
      <c r="S41" s="265"/>
      <c r="T41" s="305"/>
    </row>
    <row r="42" spans="1:20" s="209" customFormat="1" x14ac:dyDescent="0.2">
      <c r="A42" s="227" t="s">
        <v>52</v>
      </c>
      <c r="B42" s="228" t="s">
        <v>494</v>
      </c>
      <c r="C42" s="279">
        <f>'Planilha orçamentária '!F44</f>
        <v>49028.978475520002</v>
      </c>
      <c r="D42" s="230"/>
      <c r="E42" s="231">
        <f>F42/$C42</f>
        <v>0.13470880767580484</v>
      </c>
      <c r="F42" s="229">
        <f>SUM(F43:F55)</f>
        <v>6604.6352319999996</v>
      </c>
      <c r="G42" s="232"/>
      <c r="H42" s="231">
        <f>I42/$C42</f>
        <v>0.41664307651605309</v>
      </c>
      <c r="I42" s="229">
        <f>SUM(I43:I55)</f>
        <v>20427.584430480001</v>
      </c>
      <c r="J42" s="233"/>
      <c r="K42" s="231">
        <f>L42/$C42</f>
        <v>0.4254613844393127</v>
      </c>
      <c r="L42" s="229">
        <f>SUM(L43:L55)</f>
        <v>20859.937059840002</v>
      </c>
      <c r="M42" s="234"/>
      <c r="N42" s="231">
        <f>O42/$C42</f>
        <v>2.3186731368829375E-2</v>
      </c>
      <c r="O42" s="229">
        <f>SUM(O43:O55)</f>
        <v>1136.8217531999999</v>
      </c>
      <c r="P42" s="234"/>
      <c r="Q42" s="231">
        <f>R42/$C42</f>
        <v>0</v>
      </c>
      <c r="R42" s="229">
        <f>SUM(R43:R54)</f>
        <v>0</v>
      </c>
      <c r="S42" s="268"/>
      <c r="T42" s="305"/>
    </row>
    <row r="43" spans="1:20" ht="51" hidden="1" x14ac:dyDescent="0.2">
      <c r="A43" s="203" t="s">
        <v>53</v>
      </c>
      <c r="B43" s="204" t="s">
        <v>495</v>
      </c>
      <c r="C43" s="205">
        <f>'Planilha orçamentária '!Q45</f>
        <v>438.26704919999997</v>
      </c>
      <c r="D43" s="206"/>
      <c r="E43" s="207"/>
      <c r="F43" s="205">
        <f t="shared" ref="F43:F55" si="10">E43*$C43</f>
        <v>0</v>
      </c>
      <c r="G43" s="206"/>
      <c r="H43" s="207"/>
      <c r="I43" s="205">
        <f t="shared" ref="I43:I55" si="11">H43*$C43</f>
        <v>0</v>
      </c>
      <c r="J43" s="206"/>
      <c r="K43" s="207"/>
      <c r="L43" s="205">
        <f t="shared" ref="L43:L55" si="12">K43*$C43</f>
        <v>0</v>
      </c>
      <c r="M43" s="208"/>
      <c r="N43" s="207">
        <v>1</v>
      </c>
      <c r="O43" s="205">
        <f t="shared" ref="O43:O55" si="13">N43*$C43</f>
        <v>438.26704919999997</v>
      </c>
      <c r="P43" s="208"/>
      <c r="Q43" s="207"/>
      <c r="R43" s="205">
        <f t="shared" ref="R43:R55" si="14">Q43*$C43</f>
        <v>0</v>
      </c>
      <c r="S43" s="265"/>
      <c r="T43" s="305"/>
    </row>
    <row r="44" spans="1:20" s="209" customFormat="1" ht="63.75" hidden="1" x14ac:dyDescent="0.2">
      <c r="A44" s="203" t="s">
        <v>54</v>
      </c>
      <c r="B44" s="204" t="s">
        <v>497</v>
      </c>
      <c r="C44" s="205">
        <f>'Planilha orçamentária '!Q46</f>
        <v>119.94901847999999</v>
      </c>
      <c r="D44" s="206"/>
      <c r="E44" s="207"/>
      <c r="F44" s="205">
        <f t="shared" si="10"/>
        <v>0</v>
      </c>
      <c r="G44" s="206"/>
      <c r="H44" s="207">
        <v>1</v>
      </c>
      <c r="I44" s="205">
        <f t="shared" si="11"/>
        <v>119.94901847999999</v>
      </c>
      <c r="J44" s="206"/>
      <c r="K44" s="207"/>
      <c r="L44" s="205">
        <f t="shared" si="12"/>
        <v>0</v>
      </c>
      <c r="M44" s="208"/>
      <c r="N44" s="207"/>
      <c r="O44" s="205">
        <f t="shared" si="13"/>
        <v>0</v>
      </c>
      <c r="P44" s="208"/>
      <c r="Q44" s="207"/>
      <c r="R44" s="205">
        <f t="shared" si="14"/>
        <v>0</v>
      </c>
      <c r="S44" s="265"/>
      <c r="T44" s="305"/>
    </row>
    <row r="45" spans="1:20" s="209" customFormat="1" ht="51" hidden="1" x14ac:dyDescent="0.2">
      <c r="A45" s="203" t="s">
        <v>56</v>
      </c>
      <c r="B45" s="204" t="s">
        <v>499</v>
      </c>
      <c r="C45" s="205">
        <f>'Planilha orçamentária '!Q47</f>
        <v>15585.649799999999</v>
      </c>
      <c r="D45" s="206"/>
      <c r="E45" s="207"/>
      <c r="F45" s="205">
        <f t="shared" si="10"/>
        <v>0</v>
      </c>
      <c r="G45" s="206"/>
      <c r="H45" s="207">
        <v>0.8</v>
      </c>
      <c r="I45" s="205">
        <f t="shared" si="11"/>
        <v>12468.519840000001</v>
      </c>
      <c r="J45" s="206"/>
      <c r="K45" s="207">
        <v>0.2</v>
      </c>
      <c r="L45" s="205">
        <f t="shared" si="12"/>
        <v>3117.1299600000002</v>
      </c>
      <c r="M45" s="208"/>
      <c r="N45" s="207"/>
      <c r="O45" s="205">
        <f t="shared" si="13"/>
        <v>0</v>
      </c>
      <c r="P45" s="208"/>
      <c r="Q45" s="207"/>
      <c r="R45" s="205">
        <f t="shared" si="14"/>
        <v>0</v>
      </c>
      <c r="S45" s="265"/>
      <c r="T45" s="305"/>
    </row>
    <row r="46" spans="1:20" s="209" customFormat="1" ht="51" hidden="1" x14ac:dyDescent="0.2">
      <c r="A46" s="203" t="s">
        <v>57</v>
      </c>
      <c r="B46" s="204" t="s">
        <v>500</v>
      </c>
      <c r="C46" s="205">
        <f>'Planilha orçamentária '!Q48</f>
        <v>218.90694000000002</v>
      </c>
      <c r="D46" s="206"/>
      <c r="E46" s="207"/>
      <c r="F46" s="205">
        <f t="shared" si="10"/>
        <v>0</v>
      </c>
      <c r="G46" s="206"/>
      <c r="H46" s="207">
        <v>1</v>
      </c>
      <c r="I46" s="205">
        <f t="shared" si="11"/>
        <v>218.90694000000002</v>
      </c>
      <c r="J46" s="206"/>
      <c r="K46" s="207"/>
      <c r="L46" s="205">
        <f t="shared" si="12"/>
        <v>0</v>
      </c>
      <c r="M46" s="208"/>
      <c r="N46" s="207"/>
      <c r="O46" s="205">
        <f t="shared" si="13"/>
        <v>0</v>
      </c>
      <c r="P46" s="208"/>
      <c r="Q46" s="207"/>
      <c r="R46" s="205">
        <f t="shared" si="14"/>
        <v>0</v>
      </c>
      <c r="S46" s="265"/>
      <c r="T46" s="305"/>
    </row>
    <row r="47" spans="1:20" s="209" customFormat="1" ht="51" hidden="1" x14ac:dyDescent="0.2">
      <c r="A47" s="203" t="s">
        <v>58</v>
      </c>
      <c r="B47" s="204" t="s">
        <v>502</v>
      </c>
      <c r="C47" s="205">
        <f>'Planilha orçamentária '!Q49</f>
        <v>176.77343999999999</v>
      </c>
      <c r="D47" s="206"/>
      <c r="E47" s="207"/>
      <c r="F47" s="205">
        <f t="shared" si="10"/>
        <v>0</v>
      </c>
      <c r="G47" s="206"/>
      <c r="H47" s="207"/>
      <c r="I47" s="205">
        <f t="shared" si="11"/>
        <v>0</v>
      </c>
      <c r="J47" s="206"/>
      <c r="K47" s="207">
        <v>1</v>
      </c>
      <c r="L47" s="205">
        <f t="shared" si="12"/>
        <v>176.77343999999999</v>
      </c>
      <c r="M47" s="208"/>
      <c r="N47" s="207"/>
      <c r="O47" s="205">
        <f t="shared" si="13"/>
        <v>0</v>
      </c>
      <c r="P47" s="208"/>
      <c r="Q47" s="207"/>
      <c r="R47" s="205">
        <f t="shared" si="14"/>
        <v>0</v>
      </c>
      <c r="S47" s="265"/>
      <c r="T47" s="305"/>
    </row>
    <row r="48" spans="1:20" s="209" customFormat="1" ht="51" hidden="1" x14ac:dyDescent="0.2">
      <c r="A48" s="203" t="s">
        <v>59</v>
      </c>
      <c r="B48" s="204" t="s">
        <v>93</v>
      </c>
      <c r="C48" s="205">
        <f>'Planilha orçamentária '!Q50</f>
        <v>6843.2294400000001</v>
      </c>
      <c r="D48" s="206"/>
      <c r="E48" s="207"/>
      <c r="F48" s="205">
        <f t="shared" si="10"/>
        <v>0</v>
      </c>
      <c r="G48" s="206"/>
      <c r="H48" s="207"/>
      <c r="I48" s="205">
        <f t="shared" si="11"/>
        <v>0</v>
      </c>
      <c r="J48" s="206"/>
      <c r="K48" s="207">
        <v>1</v>
      </c>
      <c r="L48" s="205">
        <f t="shared" si="12"/>
        <v>6843.2294400000001</v>
      </c>
      <c r="M48" s="208"/>
      <c r="N48" s="207"/>
      <c r="O48" s="205">
        <f t="shared" si="13"/>
        <v>0</v>
      </c>
      <c r="P48" s="208"/>
      <c r="Q48" s="207"/>
      <c r="R48" s="205">
        <f t="shared" si="14"/>
        <v>0</v>
      </c>
      <c r="S48" s="265"/>
      <c r="T48" s="305"/>
    </row>
    <row r="49" spans="1:20" s="209" customFormat="1" ht="25.5" hidden="1" x14ac:dyDescent="0.2">
      <c r="A49" s="203" t="s">
        <v>505</v>
      </c>
      <c r="B49" s="204" t="s">
        <v>506</v>
      </c>
      <c r="C49" s="205">
        <f>'Planilha orçamentária '!Q51</f>
        <v>347.92908000000006</v>
      </c>
      <c r="D49" s="206"/>
      <c r="E49" s="207"/>
      <c r="F49" s="205">
        <f t="shared" si="10"/>
        <v>0</v>
      </c>
      <c r="G49" s="206"/>
      <c r="H49" s="207">
        <v>1</v>
      </c>
      <c r="I49" s="205">
        <f t="shared" si="11"/>
        <v>347.92908000000006</v>
      </c>
      <c r="J49" s="206"/>
      <c r="K49" s="207"/>
      <c r="L49" s="205">
        <f t="shared" si="12"/>
        <v>0</v>
      </c>
      <c r="M49" s="208"/>
      <c r="N49" s="207"/>
      <c r="O49" s="205">
        <f t="shared" si="13"/>
        <v>0</v>
      </c>
      <c r="P49" s="208"/>
      <c r="Q49" s="207"/>
      <c r="R49" s="205">
        <f t="shared" si="14"/>
        <v>0</v>
      </c>
      <c r="S49" s="265"/>
      <c r="T49" s="305"/>
    </row>
    <row r="50" spans="1:20" s="209" customFormat="1" ht="25.5" hidden="1" x14ac:dyDescent="0.2">
      <c r="A50" s="203" t="s">
        <v>507</v>
      </c>
      <c r="B50" s="204" t="s">
        <v>508</v>
      </c>
      <c r="C50" s="205">
        <f>'Planilha orçamentária '!Q52</f>
        <v>6604.6352319999996</v>
      </c>
      <c r="D50" s="206"/>
      <c r="E50" s="207">
        <v>1</v>
      </c>
      <c r="F50" s="205">
        <f t="shared" si="10"/>
        <v>6604.6352319999996</v>
      </c>
      <c r="G50" s="206"/>
      <c r="H50" s="207"/>
      <c r="I50" s="205">
        <f t="shared" si="11"/>
        <v>0</v>
      </c>
      <c r="J50" s="206"/>
      <c r="K50" s="207"/>
      <c r="L50" s="205">
        <f t="shared" si="12"/>
        <v>0</v>
      </c>
      <c r="M50" s="208"/>
      <c r="N50" s="207"/>
      <c r="O50" s="205">
        <f t="shared" si="13"/>
        <v>0</v>
      </c>
      <c r="P50" s="208"/>
      <c r="Q50" s="207"/>
      <c r="R50" s="205">
        <f t="shared" si="14"/>
        <v>0</v>
      </c>
      <c r="S50" s="265"/>
      <c r="T50" s="305"/>
    </row>
    <row r="51" spans="1:20" s="209" customFormat="1" ht="51" hidden="1" x14ac:dyDescent="0.2">
      <c r="A51" s="203" t="s">
        <v>510</v>
      </c>
      <c r="B51" s="204" t="s">
        <v>511</v>
      </c>
      <c r="C51" s="205">
        <f>'Planilha orçamentária '!Q53</f>
        <v>6124.4064626399995</v>
      </c>
      <c r="D51" s="206"/>
      <c r="E51" s="207"/>
      <c r="F51" s="205">
        <f t="shared" si="10"/>
        <v>0</v>
      </c>
      <c r="G51" s="206"/>
      <c r="H51" s="207"/>
      <c r="I51" s="205">
        <f t="shared" si="11"/>
        <v>0</v>
      </c>
      <c r="J51" s="206"/>
      <c r="K51" s="207">
        <v>1</v>
      </c>
      <c r="L51" s="205">
        <f t="shared" si="12"/>
        <v>6124.4064626399995</v>
      </c>
      <c r="M51" s="208"/>
      <c r="N51" s="207"/>
      <c r="O51" s="205">
        <f t="shared" si="13"/>
        <v>0</v>
      </c>
      <c r="P51" s="208"/>
      <c r="Q51" s="207"/>
      <c r="R51" s="205">
        <f t="shared" si="14"/>
        <v>0</v>
      </c>
      <c r="S51" s="265"/>
      <c r="T51" s="305"/>
    </row>
    <row r="52" spans="1:20" s="209" customFormat="1" ht="51" hidden="1" x14ac:dyDescent="0.2">
      <c r="A52" s="203" t="s">
        <v>513</v>
      </c>
      <c r="B52" s="204" t="s">
        <v>514</v>
      </c>
      <c r="C52" s="205">
        <f>'Planilha orçamentária '!Q54</f>
        <v>774.64218719999997</v>
      </c>
      <c r="D52" s="206"/>
      <c r="E52" s="207"/>
      <c r="F52" s="205">
        <f t="shared" si="10"/>
        <v>0</v>
      </c>
      <c r="G52" s="206"/>
      <c r="H52" s="207"/>
      <c r="I52" s="205">
        <f t="shared" si="11"/>
        <v>0</v>
      </c>
      <c r="J52" s="206"/>
      <c r="K52" s="207">
        <v>1</v>
      </c>
      <c r="L52" s="205">
        <f t="shared" si="12"/>
        <v>774.64218719999997</v>
      </c>
      <c r="M52" s="208"/>
      <c r="N52" s="207"/>
      <c r="O52" s="205">
        <f t="shared" si="13"/>
        <v>0</v>
      </c>
      <c r="P52" s="208"/>
      <c r="Q52" s="207"/>
      <c r="R52" s="205">
        <f t="shared" si="14"/>
        <v>0</v>
      </c>
      <c r="S52" s="265"/>
      <c r="T52" s="305"/>
    </row>
    <row r="53" spans="1:20" s="209" customFormat="1" ht="25.5" hidden="1" x14ac:dyDescent="0.2">
      <c r="A53" s="203" t="s">
        <v>516</v>
      </c>
      <c r="B53" s="204" t="s">
        <v>517</v>
      </c>
      <c r="C53" s="205">
        <f>'Planilha orçamentária '!Q55</f>
        <v>3823.7555700000003</v>
      </c>
      <c r="D53" s="206"/>
      <c r="E53" s="207"/>
      <c r="F53" s="205">
        <f t="shared" si="10"/>
        <v>0</v>
      </c>
      <c r="G53" s="206"/>
      <c r="H53" s="207"/>
      <c r="I53" s="205">
        <f t="shared" si="11"/>
        <v>0</v>
      </c>
      <c r="J53" s="206"/>
      <c r="K53" s="207">
        <v>1</v>
      </c>
      <c r="L53" s="205">
        <f t="shared" si="12"/>
        <v>3823.7555700000003</v>
      </c>
      <c r="M53" s="208"/>
      <c r="N53" s="207"/>
      <c r="O53" s="205">
        <f t="shared" si="13"/>
        <v>0</v>
      </c>
      <c r="P53" s="208"/>
      <c r="Q53" s="207"/>
      <c r="R53" s="205">
        <f t="shared" si="14"/>
        <v>0</v>
      </c>
      <c r="S53" s="265"/>
      <c r="T53" s="305"/>
    </row>
    <row r="54" spans="1:20" s="209" customFormat="1" ht="38.25" hidden="1" x14ac:dyDescent="0.2">
      <c r="A54" s="203" t="s">
        <v>519</v>
      </c>
      <c r="B54" s="204" t="s">
        <v>520</v>
      </c>
      <c r="C54" s="205">
        <f>'Planilha orçamentária '!Q56</f>
        <v>7272.2795519999991</v>
      </c>
      <c r="D54" s="206"/>
      <c r="E54" s="207"/>
      <c r="F54" s="205">
        <f t="shared" si="10"/>
        <v>0</v>
      </c>
      <c r="G54" s="206"/>
      <c r="H54" s="207">
        <v>1</v>
      </c>
      <c r="I54" s="205">
        <f t="shared" si="11"/>
        <v>7272.2795519999991</v>
      </c>
      <c r="J54" s="206"/>
      <c r="K54" s="207"/>
      <c r="L54" s="205">
        <f t="shared" si="12"/>
        <v>0</v>
      </c>
      <c r="M54" s="208"/>
      <c r="N54" s="207"/>
      <c r="O54" s="205">
        <f t="shared" si="13"/>
        <v>0</v>
      </c>
      <c r="P54" s="208"/>
      <c r="Q54" s="207"/>
      <c r="R54" s="205">
        <f t="shared" si="14"/>
        <v>0</v>
      </c>
      <c r="S54" s="265"/>
      <c r="T54" s="305"/>
    </row>
    <row r="55" spans="1:20" s="209" customFormat="1" ht="25.5" hidden="1" x14ac:dyDescent="0.2">
      <c r="A55" s="203" t="s">
        <v>521</v>
      </c>
      <c r="B55" s="204" t="s">
        <v>522</v>
      </c>
      <c r="C55" s="205">
        <f>'Planilha orçamentária '!Q57</f>
        <v>698.5547039999999</v>
      </c>
      <c r="D55" s="206"/>
      <c r="E55" s="207"/>
      <c r="F55" s="205">
        <f t="shared" si="10"/>
        <v>0</v>
      </c>
      <c r="G55" s="206"/>
      <c r="H55" s="207"/>
      <c r="I55" s="205">
        <f t="shared" si="11"/>
        <v>0</v>
      </c>
      <c r="J55" s="206"/>
      <c r="K55" s="207"/>
      <c r="L55" s="205">
        <f t="shared" si="12"/>
        <v>0</v>
      </c>
      <c r="M55" s="208"/>
      <c r="N55" s="207">
        <v>1</v>
      </c>
      <c r="O55" s="205">
        <f t="shared" si="13"/>
        <v>698.5547039999999</v>
      </c>
      <c r="P55" s="208"/>
      <c r="Q55" s="207"/>
      <c r="R55" s="205">
        <f t="shared" si="14"/>
        <v>0</v>
      </c>
      <c r="S55" s="265"/>
      <c r="T55" s="305"/>
    </row>
    <row r="56" spans="1:20" x14ac:dyDescent="0.2">
      <c r="A56" s="219" t="s">
        <v>60</v>
      </c>
      <c r="B56" s="220" t="s">
        <v>523</v>
      </c>
      <c r="C56" s="221">
        <f>'Planilha orçamentária '!F58</f>
        <v>916.10712999999998</v>
      </c>
      <c r="D56" s="222"/>
      <c r="E56" s="223">
        <f>F56/$C56</f>
        <v>1</v>
      </c>
      <c r="F56" s="221">
        <f>SUM(F57:F58)</f>
        <v>916.10712999999998</v>
      </c>
      <c r="G56" s="224"/>
      <c r="H56" s="223"/>
      <c r="I56" s="221">
        <f>SUM(I57:I58)</f>
        <v>0</v>
      </c>
      <c r="J56" s="225"/>
      <c r="K56" s="223"/>
      <c r="L56" s="221">
        <f>SUM(L57:L58)</f>
        <v>0</v>
      </c>
      <c r="M56" s="226"/>
      <c r="N56" s="223"/>
      <c r="O56" s="221">
        <f>SUM(O57:O58)</f>
        <v>0</v>
      </c>
      <c r="P56" s="226"/>
      <c r="Q56" s="223"/>
      <c r="R56" s="221">
        <f>SUM(R57:R58)</f>
        <v>0</v>
      </c>
      <c r="S56" s="267"/>
      <c r="T56" s="305"/>
    </row>
    <row r="57" spans="1:20" s="209" customFormat="1" hidden="1" x14ac:dyDescent="0.2">
      <c r="A57" s="203" t="s">
        <v>61</v>
      </c>
      <c r="B57" s="204" t="s">
        <v>524</v>
      </c>
      <c r="C57" s="205">
        <f>'Planilha orçamentária '!Q59</f>
        <v>869.60423000000003</v>
      </c>
      <c r="D57" s="206"/>
      <c r="E57" s="207">
        <v>1</v>
      </c>
      <c r="F57" s="205">
        <f>E57*$C57</f>
        <v>869.60423000000003</v>
      </c>
      <c r="G57" s="206"/>
      <c r="H57" s="207"/>
      <c r="I57" s="205">
        <f>H57*$C57</f>
        <v>0</v>
      </c>
      <c r="J57" s="206"/>
      <c r="K57" s="207"/>
      <c r="L57" s="205">
        <f>K57*$C57</f>
        <v>0</v>
      </c>
      <c r="M57" s="208"/>
      <c r="N57" s="207"/>
      <c r="O57" s="205">
        <f>N57*$C57</f>
        <v>0</v>
      </c>
      <c r="P57" s="208"/>
      <c r="Q57" s="207"/>
      <c r="R57" s="205">
        <f>Q57*$C57</f>
        <v>0</v>
      </c>
      <c r="S57" s="265"/>
      <c r="T57" s="305"/>
    </row>
    <row r="58" spans="1:20" s="209" customFormat="1" ht="25.5" hidden="1" x14ac:dyDescent="0.2">
      <c r="A58" s="203" t="s">
        <v>62</v>
      </c>
      <c r="B58" s="204" t="s">
        <v>526</v>
      </c>
      <c r="C58" s="205">
        <f>'Planilha orçamentária '!Q60</f>
        <v>46.502899999999997</v>
      </c>
      <c r="D58" s="206"/>
      <c r="E58" s="207">
        <v>1</v>
      </c>
      <c r="F58" s="205">
        <f>E58*$C58</f>
        <v>46.502899999999997</v>
      </c>
      <c r="G58" s="206"/>
      <c r="H58" s="207"/>
      <c r="I58" s="205">
        <f>H58*$C58</f>
        <v>0</v>
      </c>
      <c r="J58" s="206"/>
      <c r="K58" s="207"/>
      <c r="L58" s="205">
        <f>K58*$C58</f>
        <v>0</v>
      </c>
      <c r="M58" s="208"/>
      <c r="N58" s="207"/>
      <c r="O58" s="205">
        <f>N58*$C58</f>
        <v>0</v>
      </c>
      <c r="P58" s="208"/>
      <c r="Q58" s="207"/>
      <c r="R58" s="205">
        <f>Q58*$C58</f>
        <v>0</v>
      </c>
      <c r="S58" s="265"/>
      <c r="T58" s="305"/>
    </row>
    <row r="59" spans="1:20" s="209" customFormat="1" x14ac:dyDescent="0.2">
      <c r="A59" s="227" t="s">
        <v>66</v>
      </c>
      <c r="B59" s="228" t="s">
        <v>527</v>
      </c>
      <c r="C59" s="279">
        <f>'Planilha orçamentária '!F61</f>
        <v>5738.723519520001</v>
      </c>
      <c r="D59" s="230"/>
      <c r="E59" s="231">
        <f>F59/$C59</f>
        <v>0.78037821794463802</v>
      </c>
      <c r="F59" s="229">
        <f>SUM(F60:F68)</f>
        <v>4478.3748334399997</v>
      </c>
      <c r="G59" s="232"/>
      <c r="H59" s="231">
        <f>I59/$C59</f>
        <v>0.14981695777389742</v>
      </c>
      <c r="I59" s="229">
        <f>SUM(I60:I68)</f>
        <v>859.75809919999995</v>
      </c>
      <c r="J59" s="233"/>
      <c r="K59" s="231">
        <f>L59/$C59</f>
        <v>6.9804824281464298E-2</v>
      </c>
      <c r="L59" s="229">
        <f>SUM(L60:L68)</f>
        <v>400.59058687999999</v>
      </c>
      <c r="M59" s="234"/>
      <c r="N59" s="231">
        <f>O59/$C59</f>
        <v>0</v>
      </c>
      <c r="O59" s="229">
        <f>SUM(O60:O68)</f>
        <v>0</v>
      </c>
      <c r="P59" s="234"/>
      <c r="Q59" s="231">
        <f>R59/$C59</f>
        <v>0</v>
      </c>
      <c r="R59" s="229">
        <f>SUM(R60:R68)</f>
        <v>0</v>
      </c>
      <c r="S59" s="268"/>
      <c r="T59" s="305"/>
    </row>
    <row r="60" spans="1:20" s="209" customFormat="1" ht="38.25" hidden="1" x14ac:dyDescent="0.2">
      <c r="A60" s="203" t="s">
        <v>67</v>
      </c>
      <c r="B60" s="204" t="s">
        <v>528</v>
      </c>
      <c r="C60" s="205">
        <f>'Planilha orçamentária '!Q62</f>
        <v>1724.00244864</v>
      </c>
      <c r="D60" s="206"/>
      <c r="E60" s="207">
        <v>1</v>
      </c>
      <c r="F60" s="205">
        <f t="shared" ref="F60:F68" si="15">E60*$C60</f>
        <v>1724.00244864</v>
      </c>
      <c r="G60" s="206"/>
      <c r="H60" s="207"/>
      <c r="I60" s="205">
        <f t="shared" ref="I60:I68" si="16">H60*$C60</f>
        <v>0</v>
      </c>
      <c r="J60" s="206"/>
      <c r="K60" s="207"/>
      <c r="L60" s="205">
        <f t="shared" ref="L60:L68" si="17">K60*$C60</f>
        <v>0</v>
      </c>
      <c r="M60" s="208"/>
      <c r="N60" s="207"/>
      <c r="O60" s="205">
        <f t="shared" ref="O60:O68" si="18">N60*$C60</f>
        <v>0</v>
      </c>
      <c r="P60" s="208"/>
      <c r="Q60" s="207"/>
      <c r="R60" s="205">
        <f t="shared" ref="R60:R68" si="19">Q60*$C60</f>
        <v>0</v>
      </c>
      <c r="S60" s="265"/>
      <c r="T60" s="305"/>
    </row>
    <row r="61" spans="1:20" s="209" customFormat="1" ht="51" hidden="1" x14ac:dyDescent="0.2">
      <c r="A61" s="203" t="s">
        <v>69</v>
      </c>
      <c r="B61" s="204" t="s">
        <v>530</v>
      </c>
      <c r="C61" s="205">
        <f>'Planilha orçamentária '!Q63</f>
        <v>223.50105199999999</v>
      </c>
      <c r="D61" s="206"/>
      <c r="E61" s="207">
        <v>1</v>
      </c>
      <c r="F61" s="205">
        <f t="shared" si="15"/>
        <v>223.50105199999999</v>
      </c>
      <c r="G61" s="206"/>
      <c r="H61" s="207"/>
      <c r="I61" s="205">
        <f t="shared" si="16"/>
        <v>0</v>
      </c>
      <c r="J61" s="206"/>
      <c r="K61" s="207"/>
      <c r="L61" s="205">
        <f t="shared" si="17"/>
        <v>0</v>
      </c>
      <c r="M61" s="208"/>
      <c r="N61" s="207"/>
      <c r="O61" s="205">
        <f t="shared" si="18"/>
        <v>0</v>
      </c>
      <c r="P61" s="208"/>
      <c r="Q61" s="207"/>
      <c r="R61" s="205">
        <f t="shared" si="19"/>
        <v>0</v>
      </c>
      <c r="S61" s="265"/>
      <c r="T61" s="305"/>
    </row>
    <row r="62" spans="1:20" s="209" customFormat="1" hidden="1" x14ac:dyDescent="0.2">
      <c r="A62" s="203" t="s">
        <v>72</v>
      </c>
      <c r="B62" s="204" t="s">
        <v>531</v>
      </c>
      <c r="C62" s="205">
        <f>'Planilha orçamentária '!Q64</f>
        <v>1199.6594678399999</v>
      </c>
      <c r="D62" s="206"/>
      <c r="E62" s="207">
        <v>1</v>
      </c>
      <c r="F62" s="205">
        <f t="shared" si="15"/>
        <v>1199.6594678399999</v>
      </c>
      <c r="G62" s="206"/>
      <c r="H62" s="207"/>
      <c r="I62" s="205">
        <f t="shared" si="16"/>
        <v>0</v>
      </c>
      <c r="J62" s="206"/>
      <c r="K62" s="207"/>
      <c r="L62" s="205">
        <f t="shared" si="17"/>
        <v>0</v>
      </c>
      <c r="M62" s="208"/>
      <c r="N62" s="207"/>
      <c r="O62" s="205">
        <f t="shared" si="18"/>
        <v>0</v>
      </c>
      <c r="P62" s="208"/>
      <c r="Q62" s="207"/>
      <c r="R62" s="205">
        <f t="shared" si="19"/>
        <v>0</v>
      </c>
      <c r="S62" s="265"/>
      <c r="T62" s="305"/>
    </row>
    <row r="63" spans="1:20" s="209" customFormat="1" hidden="1" x14ac:dyDescent="0.2">
      <c r="A63" s="203" t="s">
        <v>73</v>
      </c>
      <c r="B63" s="204" t="s">
        <v>91</v>
      </c>
      <c r="C63" s="205">
        <f>'Planilha orçamentária '!Q65</f>
        <v>205.75429695999998</v>
      </c>
      <c r="D63" s="206"/>
      <c r="E63" s="207">
        <v>1</v>
      </c>
      <c r="F63" s="205">
        <f t="shared" si="15"/>
        <v>205.75429695999998</v>
      </c>
      <c r="G63" s="206"/>
      <c r="H63" s="207"/>
      <c r="I63" s="205">
        <f t="shared" si="16"/>
        <v>0</v>
      </c>
      <c r="J63" s="206"/>
      <c r="K63" s="207"/>
      <c r="L63" s="205">
        <f t="shared" si="17"/>
        <v>0</v>
      </c>
      <c r="M63" s="208"/>
      <c r="N63" s="207"/>
      <c r="O63" s="205">
        <f t="shared" si="18"/>
        <v>0</v>
      </c>
      <c r="P63" s="208"/>
      <c r="Q63" s="207"/>
      <c r="R63" s="205">
        <f t="shared" si="19"/>
        <v>0</v>
      </c>
      <c r="S63" s="265"/>
      <c r="T63" s="305"/>
    </row>
    <row r="64" spans="1:20" s="209" customFormat="1" ht="25.5" hidden="1" x14ac:dyDescent="0.2">
      <c r="A64" s="203" t="s">
        <v>76</v>
      </c>
      <c r="B64" s="204" t="s">
        <v>533</v>
      </c>
      <c r="C64" s="205">
        <f>'Planilha orçamentária '!Q66</f>
        <v>400.59058687999999</v>
      </c>
      <c r="D64" s="206"/>
      <c r="E64" s="207"/>
      <c r="F64" s="205">
        <f t="shared" si="15"/>
        <v>0</v>
      </c>
      <c r="G64" s="206"/>
      <c r="H64" s="207"/>
      <c r="I64" s="205">
        <f t="shared" si="16"/>
        <v>0</v>
      </c>
      <c r="J64" s="206"/>
      <c r="K64" s="207">
        <v>1</v>
      </c>
      <c r="L64" s="205">
        <f t="shared" si="17"/>
        <v>400.59058687999999</v>
      </c>
      <c r="M64" s="208"/>
      <c r="N64" s="207"/>
      <c r="O64" s="205">
        <f t="shared" si="18"/>
        <v>0</v>
      </c>
      <c r="P64" s="208"/>
      <c r="Q64" s="207"/>
      <c r="R64" s="205">
        <f t="shared" si="19"/>
        <v>0</v>
      </c>
      <c r="S64" s="265"/>
      <c r="T64" s="305"/>
    </row>
    <row r="65" spans="1:20" s="209" customFormat="1" hidden="1" x14ac:dyDescent="0.2">
      <c r="A65" s="203" t="s">
        <v>78</v>
      </c>
      <c r="B65" s="204" t="s">
        <v>535</v>
      </c>
      <c r="C65" s="205">
        <f>'Planilha orçamentária '!Q67</f>
        <v>139.65850800000001</v>
      </c>
      <c r="D65" s="206"/>
      <c r="E65" s="207">
        <v>1</v>
      </c>
      <c r="F65" s="205">
        <f t="shared" si="15"/>
        <v>139.65850800000001</v>
      </c>
      <c r="G65" s="206"/>
      <c r="H65" s="207"/>
      <c r="I65" s="205">
        <f t="shared" si="16"/>
        <v>0</v>
      </c>
      <c r="J65" s="206"/>
      <c r="K65" s="207"/>
      <c r="L65" s="205">
        <f t="shared" si="17"/>
        <v>0</v>
      </c>
      <c r="M65" s="208"/>
      <c r="N65" s="207"/>
      <c r="O65" s="205">
        <f t="shared" si="18"/>
        <v>0</v>
      </c>
      <c r="P65" s="208"/>
      <c r="Q65" s="207"/>
      <c r="R65" s="205">
        <f t="shared" si="19"/>
        <v>0</v>
      </c>
      <c r="S65" s="265"/>
      <c r="T65" s="305"/>
    </row>
    <row r="66" spans="1:20" s="209" customFormat="1" ht="51" hidden="1" x14ac:dyDescent="0.2">
      <c r="A66" s="203" t="s">
        <v>79</v>
      </c>
      <c r="B66" s="204" t="s">
        <v>536</v>
      </c>
      <c r="C66" s="205">
        <f>'Planilha orçamentária '!Q68</f>
        <v>308.60448000000002</v>
      </c>
      <c r="D66" s="206"/>
      <c r="E66" s="207">
        <v>1</v>
      </c>
      <c r="F66" s="205">
        <f t="shared" si="15"/>
        <v>308.60448000000002</v>
      </c>
      <c r="G66" s="206"/>
      <c r="H66" s="207"/>
      <c r="I66" s="205">
        <f t="shared" si="16"/>
        <v>0</v>
      </c>
      <c r="J66" s="206"/>
      <c r="K66" s="207"/>
      <c r="L66" s="205">
        <f t="shared" si="17"/>
        <v>0</v>
      </c>
      <c r="M66" s="208"/>
      <c r="N66" s="207"/>
      <c r="O66" s="205">
        <f t="shared" si="18"/>
        <v>0</v>
      </c>
      <c r="P66" s="208"/>
      <c r="Q66" s="207"/>
      <c r="R66" s="205">
        <f t="shared" si="19"/>
        <v>0</v>
      </c>
      <c r="S66" s="265"/>
      <c r="T66" s="305"/>
    </row>
    <row r="67" spans="1:20" s="209" customFormat="1" ht="38.25" hidden="1" x14ac:dyDescent="0.2">
      <c r="A67" s="203" t="s">
        <v>80</v>
      </c>
      <c r="B67" s="204" t="s">
        <v>537</v>
      </c>
      <c r="C67" s="205">
        <f>'Planilha orçamentária '!Q69</f>
        <v>677.19458000000009</v>
      </c>
      <c r="D67" s="206"/>
      <c r="E67" s="207">
        <v>1</v>
      </c>
      <c r="F67" s="205">
        <f t="shared" si="15"/>
        <v>677.19458000000009</v>
      </c>
      <c r="G67" s="206"/>
      <c r="H67" s="207"/>
      <c r="I67" s="205">
        <f t="shared" si="16"/>
        <v>0</v>
      </c>
      <c r="J67" s="206"/>
      <c r="K67" s="207"/>
      <c r="L67" s="205">
        <f t="shared" si="17"/>
        <v>0</v>
      </c>
      <c r="M67" s="208"/>
      <c r="N67" s="207"/>
      <c r="O67" s="205">
        <f t="shared" si="18"/>
        <v>0</v>
      </c>
      <c r="P67" s="208"/>
      <c r="Q67" s="207"/>
      <c r="R67" s="205">
        <f t="shared" si="19"/>
        <v>0</v>
      </c>
      <c r="S67" s="265"/>
      <c r="T67" s="305"/>
    </row>
    <row r="68" spans="1:20" s="209" customFormat="1" ht="25.5" hidden="1" x14ac:dyDescent="0.2">
      <c r="A68" s="203" t="s">
        <v>539</v>
      </c>
      <c r="B68" s="204" t="s">
        <v>540</v>
      </c>
      <c r="C68" s="205">
        <f>'Planilha orçamentária '!Q70</f>
        <v>859.75809919999995</v>
      </c>
      <c r="D68" s="206"/>
      <c r="E68" s="207"/>
      <c r="F68" s="205">
        <f t="shared" si="15"/>
        <v>0</v>
      </c>
      <c r="G68" s="206"/>
      <c r="H68" s="207">
        <v>1</v>
      </c>
      <c r="I68" s="205">
        <f t="shared" si="16"/>
        <v>859.75809919999995</v>
      </c>
      <c r="J68" s="206"/>
      <c r="K68" s="207"/>
      <c r="L68" s="205">
        <f t="shared" si="17"/>
        <v>0</v>
      </c>
      <c r="M68" s="208"/>
      <c r="N68" s="207"/>
      <c r="O68" s="205">
        <f t="shared" si="18"/>
        <v>0</v>
      </c>
      <c r="P68" s="208"/>
      <c r="Q68" s="207"/>
      <c r="R68" s="205">
        <f t="shared" si="19"/>
        <v>0</v>
      </c>
      <c r="S68" s="265"/>
      <c r="T68" s="305"/>
    </row>
    <row r="69" spans="1:20" x14ac:dyDescent="0.2">
      <c r="A69" s="219" t="s">
        <v>82</v>
      </c>
      <c r="B69" s="220" t="s">
        <v>542</v>
      </c>
      <c r="C69" s="221">
        <f>'Planilha orçamentária '!F71</f>
        <v>9284.1260879999991</v>
      </c>
      <c r="D69" s="222"/>
      <c r="E69" s="223">
        <f>F69/$C69</f>
        <v>0</v>
      </c>
      <c r="F69" s="221">
        <f>SUM(F70:F72)</f>
        <v>0</v>
      </c>
      <c r="G69" s="224"/>
      <c r="H69" s="223">
        <f>I69/$C69</f>
        <v>1</v>
      </c>
      <c r="I69" s="221">
        <f>SUM(I70:I72)</f>
        <v>9284.1260879999991</v>
      </c>
      <c r="J69" s="225"/>
      <c r="K69" s="223">
        <f>L69/$C69</f>
        <v>0</v>
      </c>
      <c r="L69" s="221">
        <f>SUM(L70:L72)</f>
        <v>0</v>
      </c>
      <c r="M69" s="226"/>
      <c r="N69" s="223">
        <f>O69/$C69</f>
        <v>0</v>
      </c>
      <c r="O69" s="221">
        <f>SUM(O70:O72)</f>
        <v>0</v>
      </c>
      <c r="P69" s="226"/>
      <c r="Q69" s="223">
        <f>R69/$C69</f>
        <v>0</v>
      </c>
      <c r="R69" s="221">
        <f>SUM(R70:R72)</f>
        <v>0</v>
      </c>
      <c r="S69" s="267"/>
      <c r="T69" s="305"/>
    </row>
    <row r="70" spans="1:20" s="209" customFormat="1" ht="63.75" hidden="1" x14ac:dyDescent="0.2">
      <c r="A70" s="203" t="s">
        <v>83</v>
      </c>
      <c r="B70" s="204" t="s">
        <v>543</v>
      </c>
      <c r="C70" s="205">
        <f>'Planilha orçamentária '!Q72</f>
        <v>1663.99236</v>
      </c>
      <c r="D70" s="206"/>
      <c r="E70" s="207"/>
      <c r="F70" s="205">
        <f>E70*$C70</f>
        <v>0</v>
      </c>
      <c r="G70" s="206"/>
      <c r="H70" s="207">
        <v>1</v>
      </c>
      <c r="I70" s="205">
        <f>H70*$C70</f>
        <v>1663.99236</v>
      </c>
      <c r="J70" s="206"/>
      <c r="K70" s="207"/>
      <c r="L70" s="205">
        <f>K70*$C70</f>
        <v>0</v>
      </c>
      <c r="M70" s="208"/>
      <c r="N70" s="207"/>
      <c r="O70" s="205">
        <f>N70*$C70</f>
        <v>0</v>
      </c>
      <c r="P70" s="208"/>
      <c r="Q70" s="207"/>
      <c r="R70" s="205">
        <f>Q70*$C70</f>
        <v>0</v>
      </c>
      <c r="S70" s="265"/>
      <c r="T70" s="305"/>
    </row>
    <row r="71" spans="1:20" s="209" customFormat="1" ht="51" hidden="1" x14ac:dyDescent="0.2">
      <c r="A71" s="203" t="s">
        <v>84</v>
      </c>
      <c r="B71" s="204" t="s">
        <v>544</v>
      </c>
      <c r="C71" s="205">
        <f>'Planilha orçamentária '!Q73</f>
        <v>5435.0841759999994</v>
      </c>
      <c r="D71" s="206"/>
      <c r="E71" s="207"/>
      <c r="F71" s="205">
        <f>E71*$C71</f>
        <v>0</v>
      </c>
      <c r="G71" s="206"/>
      <c r="H71" s="207">
        <v>1</v>
      </c>
      <c r="I71" s="205">
        <f>H71*$C71</f>
        <v>5435.0841759999994</v>
      </c>
      <c r="J71" s="206"/>
      <c r="K71" s="207"/>
      <c r="L71" s="205">
        <f>K71*$C71</f>
        <v>0</v>
      </c>
      <c r="M71" s="208"/>
      <c r="N71" s="207"/>
      <c r="O71" s="205">
        <f>N71*$C71</f>
        <v>0</v>
      </c>
      <c r="P71" s="208"/>
      <c r="Q71" s="207"/>
      <c r="R71" s="205">
        <f>Q71*$C71</f>
        <v>0</v>
      </c>
      <c r="S71" s="265"/>
      <c r="T71" s="305"/>
    </row>
    <row r="72" spans="1:20" s="209" customFormat="1" ht="51" hidden="1" x14ac:dyDescent="0.2">
      <c r="A72" s="203" t="s">
        <v>86</v>
      </c>
      <c r="B72" s="204" t="s">
        <v>545</v>
      </c>
      <c r="C72" s="205">
        <f>'Planilha orçamentária '!Q74</f>
        <v>2185.0495519999999</v>
      </c>
      <c r="D72" s="206"/>
      <c r="E72" s="207"/>
      <c r="F72" s="205">
        <f>E72*$C72</f>
        <v>0</v>
      </c>
      <c r="G72" s="206"/>
      <c r="H72" s="207">
        <v>1</v>
      </c>
      <c r="I72" s="205">
        <f>H72*$C72</f>
        <v>2185.0495519999999</v>
      </c>
      <c r="J72" s="206"/>
      <c r="K72" s="207"/>
      <c r="L72" s="205">
        <f>K72*$C72</f>
        <v>0</v>
      </c>
      <c r="M72" s="208"/>
      <c r="N72" s="207"/>
      <c r="O72" s="205">
        <f>N72*$C72</f>
        <v>0</v>
      </c>
      <c r="P72" s="208"/>
      <c r="Q72" s="207"/>
      <c r="R72" s="205">
        <f>Q72*$C72</f>
        <v>0</v>
      </c>
      <c r="S72" s="265"/>
      <c r="T72" s="305"/>
    </row>
    <row r="73" spans="1:20" s="209" customFormat="1" x14ac:dyDescent="0.2">
      <c r="A73" s="227" t="s">
        <v>88</v>
      </c>
      <c r="B73" s="228" t="s">
        <v>85</v>
      </c>
      <c r="C73" s="279">
        <f>'Planilha orçamentária '!F75</f>
        <v>2547.3602000000001</v>
      </c>
      <c r="D73" s="230"/>
      <c r="E73" s="231">
        <f>F73/$C73</f>
        <v>0</v>
      </c>
      <c r="F73" s="229">
        <f>SUM(F74:F75)</f>
        <v>0</v>
      </c>
      <c r="G73" s="232"/>
      <c r="H73" s="231">
        <f>I73/$C73</f>
        <v>0.90443518745405538</v>
      </c>
      <c r="I73" s="229">
        <f>SUM(I74:I75)</f>
        <v>2303.9222</v>
      </c>
      <c r="J73" s="233"/>
      <c r="K73" s="231">
        <f>L73/$C73</f>
        <v>0</v>
      </c>
      <c r="L73" s="229">
        <f>SUM(L74:L75)</f>
        <v>0</v>
      </c>
      <c r="M73" s="234"/>
      <c r="N73" s="231">
        <f>O73/$C73</f>
        <v>9.5564812545944608E-2</v>
      </c>
      <c r="O73" s="229">
        <f>SUM(O74:O75)</f>
        <v>243.43799999999999</v>
      </c>
      <c r="P73" s="234"/>
      <c r="Q73" s="231">
        <f>R73/$C73</f>
        <v>0</v>
      </c>
      <c r="R73" s="229">
        <f>SUM(R74:R75)</f>
        <v>0</v>
      </c>
      <c r="S73" s="268"/>
      <c r="T73" s="305"/>
    </row>
    <row r="74" spans="1:20" ht="51" hidden="1" x14ac:dyDescent="0.2">
      <c r="A74" s="203" t="s">
        <v>89</v>
      </c>
      <c r="B74" s="204" t="s">
        <v>546</v>
      </c>
      <c r="C74" s="205">
        <f>'Planilha orçamentária '!Q76</f>
        <v>2303.9222</v>
      </c>
      <c r="D74" s="206"/>
      <c r="E74" s="207"/>
      <c r="F74" s="205">
        <f>E74*$C74</f>
        <v>0</v>
      </c>
      <c r="G74" s="206"/>
      <c r="H74" s="207">
        <v>1</v>
      </c>
      <c r="I74" s="205">
        <f>H74*$C74</f>
        <v>2303.9222</v>
      </c>
      <c r="J74" s="206"/>
      <c r="K74" s="207"/>
      <c r="L74" s="205">
        <f>K74*$C74</f>
        <v>0</v>
      </c>
      <c r="M74" s="208"/>
      <c r="N74" s="207"/>
      <c r="O74" s="205">
        <f>N74*$C74</f>
        <v>0</v>
      </c>
      <c r="P74" s="208"/>
      <c r="Q74" s="207"/>
      <c r="R74" s="205">
        <f>Q74*$C74</f>
        <v>0</v>
      </c>
      <c r="S74" s="265"/>
      <c r="T74" s="305"/>
    </row>
    <row r="75" spans="1:20" s="209" customFormat="1" ht="51" hidden="1" x14ac:dyDescent="0.2">
      <c r="A75" s="203" t="s">
        <v>96</v>
      </c>
      <c r="B75" s="204" t="s">
        <v>548</v>
      </c>
      <c r="C75" s="205">
        <f>'Planilha orçamentária '!Q77</f>
        <v>243.43799999999999</v>
      </c>
      <c r="D75" s="206"/>
      <c r="E75" s="207"/>
      <c r="F75" s="205">
        <f>E75*$C75</f>
        <v>0</v>
      </c>
      <c r="G75" s="206"/>
      <c r="H75" s="207"/>
      <c r="I75" s="205">
        <f>H75*$C75</f>
        <v>0</v>
      </c>
      <c r="J75" s="206"/>
      <c r="K75" s="207"/>
      <c r="L75" s="205">
        <f>K75*$C75</f>
        <v>0</v>
      </c>
      <c r="M75" s="208"/>
      <c r="N75" s="207">
        <v>1</v>
      </c>
      <c r="O75" s="205">
        <f>N75*$C75</f>
        <v>243.43799999999999</v>
      </c>
      <c r="P75" s="208"/>
      <c r="Q75" s="207"/>
      <c r="R75" s="205">
        <f>Q75*$C75</f>
        <v>0</v>
      </c>
      <c r="S75" s="265"/>
      <c r="T75" s="305"/>
    </row>
    <row r="76" spans="1:20" s="209" customFormat="1" x14ac:dyDescent="0.2">
      <c r="A76" s="219" t="s">
        <v>100</v>
      </c>
      <c r="B76" s="220" t="s">
        <v>87</v>
      </c>
      <c r="C76" s="221">
        <f>'Planilha orçamentária '!F78</f>
        <v>2545.7997</v>
      </c>
      <c r="D76" s="222"/>
      <c r="E76" s="223">
        <f>F76/$C76</f>
        <v>0</v>
      </c>
      <c r="F76" s="221">
        <f>SUM(F77)</f>
        <v>0</v>
      </c>
      <c r="G76" s="224"/>
      <c r="H76" s="223">
        <f>I76/$C76</f>
        <v>0</v>
      </c>
      <c r="I76" s="221">
        <f>SUM(I77)</f>
        <v>0</v>
      </c>
      <c r="J76" s="225"/>
      <c r="K76" s="223">
        <f>L76/$C76</f>
        <v>1</v>
      </c>
      <c r="L76" s="221">
        <f>SUM(L77)</f>
        <v>2545.7997</v>
      </c>
      <c r="M76" s="226"/>
      <c r="N76" s="223">
        <f>O76/$C76</f>
        <v>0</v>
      </c>
      <c r="O76" s="221">
        <f>SUM(O77)</f>
        <v>0</v>
      </c>
      <c r="P76" s="226"/>
      <c r="Q76" s="223">
        <f>R76/$C76</f>
        <v>0</v>
      </c>
      <c r="R76" s="221">
        <f>SUM(R77)</f>
        <v>0</v>
      </c>
      <c r="S76" s="267"/>
      <c r="T76" s="305"/>
    </row>
    <row r="77" spans="1:20" ht="51" hidden="1" x14ac:dyDescent="0.2">
      <c r="A77" s="203" t="s">
        <v>102</v>
      </c>
      <c r="B77" s="204" t="s">
        <v>549</v>
      </c>
      <c r="C77" s="205">
        <f>'Planilha orçamentária '!Q79</f>
        <v>2545.7997</v>
      </c>
      <c r="D77" s="206"/>
      <c r="E77" s="207"/>
      <c r="F77" s="205">
        <f>E77*$C77</f>
        <v>0</v>
      </c>
      <c r="G77" s="206"/>
      <c r="H77" s="207"/>
      <c r="I77" s="205">
        <f>H77*$C77</f>
        <v>0</v>
      </c>
      <c r="J77" s="206"/>
      <c r="K77" s="207">
        <v>1</v>
      </c>
      <c r="L77" s="205">
        <f>K77*$C77</f>
        <v>2545.7997</v>
      </c>
      <c r="M77" s="208"/>
      <c r="N77" s="207"/>
      <c r="O77" s="205">
        <f>N77*$C77</f>
        <v>0</v>
      </c>
      <c r="P77" s="208"/>
      <c r="Q77" s="207"/>
      <c r="R77" s="205">
        <f>Q77*$C77</f>
        <v>0</v>
      </c>
      <c r="S77" s="265"/>
      <c r="T77" s="305"/>
    </row>
    <row r="78" spans="1:20" s="209" customFormat="1" x14ac:dyDescent="0.2">
      <c r="A78" s="227" t="s">
        <v>107</v>
      </c>
      <c r="B78" s="228" t="s">
        <v>101</v>
      </c>
      <c r="C78" s="279">
        <f>'Planilha orçamentária '!F80</f>
        <v>3406.7462759999999</v>
      </c>
      <c r="D78" s="230"/>
      <c r="E78" s="231">
        <f>F78/$C78</f>
        <v>0</v>
      </c>
      <c r="F78" s="229">
        <f>SUM(F79:F80)</f>
        <v>0</v>
      </c>
      <c r="G78" s="232"/>
      <c r="H78" s="231">
        <f>I78/$C78</f>
        <v>0</v>
      </c>
      <c r="I78" s="229">
        <f>SUM(I79:I80)</f>
        <v>0</v>
      </c>
      <c r="J78" s="233"/>
      <c r="K78" s="231">
        <f>L78/$C78</f>
        <v>1</v>
      </c>
      <c r="L78" s="229">
        <f>SUM(L79:L80)</f>
        <v>3406.7462759999999</v>
      </c>
      <c r="M78" s="234"/>
      <c r="N78" s="231">
        <f>O78/$C78</f>
        <v>0</v>
      </c>
      <c r="O78" s="229">
        <f>SUM(O79:O80)</f>
        <v>0</v>
      </c>
      <c r="P78" s="234"/>
      <c r="Q78" s="231">
        <f>R78/$C78</f>
        <v>0</v>
      </c>
      <c r="R78" s="229">
        <f>SUM(R79:R80)</f>
        <v>0</v>
      </c>
      <c r="S78" s="268"/>
      <c r="T78" s="305"/>
    </row>
    <row r="79" spans="1:20" ht="51" hidden="1" x14ac:dyDescent="0.2">
      <c r="A79" s="203" t="s">
        <v>109</v>
      </c>
      <c r="B79" s="204" t="s">
        <v>104</v>
      </c>
      <c r="C79" s="205">
        <f>'Planilha orçamentária '!Q81</f>
        <v>1942.4105280000001</v>
      </c>
      <c r="D79" s="206"/>
      <c r="E79" s="207"/>
      <c r="F79" s="205">
        <f>E79*$C79</f>
        <v>0</v>
      </c>
      <c r="G79" s="206"/>
      <c r="H79" s="207"/>
      <c r="I79" s="205">
        <f>H79*$C79</f>
        <v>0</v>
      </c>
      <c r="J79" s="206"/>
      <c r="K79" s="207">
        <v>1</v>
      </c>
      <c r="L79" s="205">
        <f>K79*$C79</f>
        <v>1942.4105280000001</v>
      </c>
      <c r="M79" s="208"/>
      <c r="N79" s="207"/>
      <c r="O79" s="205">
        <f>N79*$C79</f>
        <v>0</v>
      </c>
      <c r="P79" s="208"/>
      <c r="Q79" s="207"/>
      <c r="R79" s="205">
        <f>Q79*$C79</f>
        <v>0</v>
      </c>
      <c r="S79" s="265"/>
      <c r="T79" s="305"/>
    </row>
    <row r="80" spans="1:20" s="209" customFormat="1" ht="38.25" hidden="1" x14ac:dyDescent="0.2">
      <c r="A80" s="203" t="s">
        <v>110</v>
      </c>
      <c r="B80" s="204" t="s">
        <v>551</v>
      </c>
      <c r="C80" s="205">
        <f>'Planilha orçamentária '!Q82</f>
        <v>1464.335748</v>
      </c>
      <c r="D80" s="206"/>
      <c r="E80" s="207"/>
      <c r="F80" s="205">
        <f>E80*$C80</f>
        <v>0</v>
      </c>
      <c r="G80" s="206"/>
      <c r="H80" s="207"/>
      <c r="I80" s="205">
        <f>H80*$C80</f>
        <v>0</v>
      </c>
      <c r="J80" s="206"/>
      <c r="K80" s="207">
        <v>1</v>
      </c>
      <c r="L80" s="205">
        <f>K80*$C80</f>
        <v>1464.335748</v>
      </c>
      <c r="M80" s="208"/>
      <c r="N80" s="207"/>
      <c r="O80" s="205">
        <f>N80*$C80</f>
        <v>0</v>
      </c>
      <c r="P80" s="208"/>
      <c r="Q80" s="207"/>
      <c r="R80" s="205">
        <f>Q80*$C80</f>
        <v>0</v>
      </c>
      <c r="S80" s="265"/>
      <c r="T80" s="305"/>
    </row>
    <row r="81" spans="1:20" x14ac:dyDescent="0.2">
      <c r="A81" s="219" t="s">
        <v>113</v>
      </c>
      <c r="B81" s="220" t="s">
        <v>553</v>
      </c>
      <c r="C81" s="221">
        <f>'Planilha orçamentária '!F83</f>
        <v>21237.09418</v>
      </c>
      <c r="D81" s="222"/>
      <c r="E81" s="223"/>
      <c r="F81" s="221"/>
      <c r="G81" s="224"/>
      <c r="H81" s="223"/>
      <c r="I81" s="221"/>
      <c r="J81" s="225"/>
      <c r="K81" s="223">
        <f>L81/C81</f>
        <v>1</v>
      </c>
      <c r="L81" s="221">
        <f>SUM(L82:L91)</f>
        <v>21237.09418</v>
      </c>
      <c r="M81" s="226"/>
      <c r="N81" s="223"/>
      <c r="O81" s="221"/>
      <c r="P81" s="226"/>
      <c r="Q81" s="223"/>
      <c r="R81" s="221"/>
      <c r="S81" s="267"/>
      <c r="T81" s="305"/>
    </row>
    <row r="82" spans="1:20" ht="38.25" hidden="1" x14ac:dyDescent="0.2">
      <c r="A82" s="203" t="s">
        <v>115</v>
      </c>
      <c r="B82" s="204" t="s">
        <v>554</v>
      </c>
      <c r="C82" s="205">
        <f>'Planilha orçamentária '!Q84</f>
        <v>5160.3113359999998</v>
      </c>
      <c r="D82" s="206"/>
      <c r="E82" s="207"/>
      <c r="F82" s="205"/>
      <c r="G82" s="206"/>
      <c r="H82" s="207"/>
      <c r="I82" s="205"/>
      <c r="J82" s="206"/>
      <c r="K82" s="207">
        <v>1</v>
      </c>
      <c r="L82" s="205">
        <f t="shared" ref="L82:L91" si="20">K82*$C82</f>
        <v>5160.3113359999998</v>
      </c>
      <c r="M82" s="208"/>
      <c r="N82" s="207"/>
      <c r="O82" s="205"/>
      <c r="P82" s="208"/>
      <c r="Q82" s="207"/>
      <c r="R82" s="205"/>
      <c r="S82" s="265"/>
      <c r="T82" s="305"/>
    </row>
    <row r="83" spans="1:20" s="209" customFormat="1" ht="38.25" hidden="1" x14ac:dyDescent="0.2">
      <c r="A83" s="203" t="s">
        <v>117</v>
      </c>
      <c r="B83" s="204" t="s">
        <v>555</v>
      </c>
      <c r="C83" s="205">
        <f>'Planilha orçamentária '!Q85</f>
        <v>2589.655992</v>
      </c>
      <c r="D83" s="206"/>
      <c r="E83" s="207"/>
      <c r="F83" s="205"/>
      <c r="G83" s="206"/>
      <c r="H83" s="207"/>
      <c r="I83" s="205"/>
      <c r="J83" s="206"/>
      <c r="K83" s="207">
        <v>1</v>
      </c>
      <c r="L83" s="205">
        <f t="shared" si="20"/>
        <v>2589.655992</v>
      </c>
      <c r="M83" s="208"/>
      <c r="N83" s="207"/>
      <c r="O83" s="205"/>
      <c r="P83" s="208"/>
      <c r="Q83" s="207"/>
      <c r="R83" s="205"/>
      <c r="S83" s="265"/>
      <c r="T83" s="305"/>
    </row>
    <row r="84" spans="1:20" s="209" customFormat="1" ht="38.25" hidden="1" x14ac:dyDescent="0.2">
      <c r="A84" s="203" t="s">
        <v>118</v>
      </c>
      <c r="B84" s="204" t="s">
        <v>556</v>
      </c>
      <c r="C84" s="205">
        <f>'Planilha orçamentária '!Q86</f>
        <v>1658.3995279999999</v>
      </c>
      <c r="D84" s="206"/>
      <c r="E84" s="207"/>
      <c r="F84" s="205"/>
      <c r="G84" s="206"/>
      <c r="H84" s="207"/>
      <c r="I84" s="205"/>
      <c r="J84" s="206"/>
      <c r="K84" s="207">
        <v>1</v>
      </c>
      <c r="L84" s="205">
        <f t="shared" si="20"/>
        <v>1658.3995279999999</v>
      </c>
      <c r="M84" s="208"/>
      <c r="N84" s="207"/>
      <c r="O84" s="205"/>
      <c r="P84" s="208"/>
      <c r="Q84" s="207"/>
      <c r="R84" s="205"/>
      <c r="S84" s="265"/>
      <c r="T84" s="305"/>
    </row>
    <row r="85" spans="1:20" s="209" customFormat="1" ht="38.25" hidden="1" x14ac:dyDescent="0.2">
      <c r="A85" s="203" t="s">
        <v>119</v>
      </c>
      <c r="B85" s="204" t="s">
        <v>557</v>
      </c>
      <c r="C85" s="205">
        <f>'Planilha orçamentária '!Q87</f>
        <v>2407.389592</v>
      </c>
      <c r="D85" s="206"/>
      <c r="E85" s="207"/>
      <c r="F85" s="205"/>
      <c r="G85" s="206"/>
      <c r="H85" s="207"/>
      <c r="I85" s="205"/>
      <c r="J85" s="206"/>
      <c r="K85" s="207">
        <v>1</v>
      </c>
      <c r="L85" s="205">
        <f t="shared" si="20"/>
        <v>2407.389592</v>
      </c>
      <c r="M85" s="208"/>
      <c r="N85" s="207"/>
      <c r="O85" s="205"/>
      <c r="P85" s="208"/>
      <c r="Q85" s="207"/>
      <c r="R85" s="205"/>
      <c r="S85" s="265"/>
      <c r="T85" s="305"/>
    </row>
    <row r="86" spans="1:20" s="209" customFormat="1" ht="38.25" hidden="1" x14ac:dyDescent="0.2">
      <c r="A86" s="203" t="s">
        <v>120</v>
      </c>
      <c r="B86" s="204" t="s">
        <v>558</v>
      </c>
      <c r="C86" s="205">
        <f>'Planilha orçamentária '!Q88</f>
        <v>4249.9530879999993</v>
      </c>
      <c r="D86" s="206"/>
      <c r="E86" s="207"/>
      <c r="F86" s="205"/>
      <c r="G86" s="206"/>
      <c r="H86" s="207"/>
      <c r="I86" s="205"/>
      <c r="J86" s="206"/>
      <c r="K86" s="207">
        <v>1</v>
      </c>
      <c r="L86" s="205">
        <f t="shared" si="20"/>
        <v>4249.9530879999993</v>
      </c>
      <c r="M86" s="208"/>
      <c r="N86" s="207"/>
      <c r="O86" s="205"/>
      <c r="P86" s="208"/>
      <c r="Q86" s="207"/>
      <c r="R86" s="205"/>
      <c r="S86" s="265"/>
      <c r="T86" s="305"/>
    </row>
    <row r="87" spans="1:20" s="209" customFormat="1" ht="38.25" hidden="1" x14ac:dyDescent="0.2">
      <c r="A87" s="203" t="s">
        <v>122</v>
      </c>
      <c r="B87" s="204" t="s">
        <v>559</v>
      </c>
      <c r="C87" s="205">
        <f>'Planilha orçamentária '!Q89</f>
        <v>2589.655992</v>
      </c>
      <c r="D87" s="206"/>
      <c r="E87" s="207"/>
      <c r="F87" s="205"/>
      <c r="G87" s="206"/>
      <c r="H87" s="207"/>
      <c r="I87" s="205"/>
      <c r="J87" s="206"/>
      <c r="K87" s="207">
        <v>1</v>
      </c>
      <c r="L87" s="205">
        <f t="shared" si="20"/>
        <v>2589.655992</v>
      </c>
      <c r="M87" s="208"/>
      <c r="N87" s="207"/>
      <c r="O87" s="205"/>
      <c r="P87" s="208"/>
      <c r="Q87" s="207"/>
      <c r="R87" s="205"/>
      <c r="S87" s="265"/>
      <c r="T87" s="305"/>
    </row>
    <row r="88" spans="1:20" s="209" customFormat="1" ht="38.25" hidden="1" x14ac:dyDescent="0.2">
      <c r="A88" s="203" t="s">
        <v>125</v>
      </c>
      <c r="B88" s="204" t="s">
        <v>560</v>
      </c>
      <c r="C88" s="205">
        <f>'Planilha orçamentária '!Q90</f>
        <v>1148.1534799999999</v>
      </c>
      <c r="D88" s="206"/>
      <c r="E88" s="207"/>
      <c r="F88" s="205"/>
      <c r="G88" s="206"/>
      <c r="H88" s="207"/>
      <c r="I88" s="205"/>
      <c r="J88" s="206"/>
      <c r="K88" s="207">
        <v>1</v>
      </c>
      <c r="L88" s="205">
        <f t="shared" si="20"/>
        <v>1148.1534799999999</v>
      </c>
      <c r="M88" s="208"/>
      <c r="N88" s="207"/>
      <c r="O88" s="205"/>
      <c r="P88" s="208"/>
      <c r="Q88" s="207"/>
      <c r="R88" s="205"/>
      <c r="S88" s="265"/>
      <c r="T88" s="305"/>
    </row>
    <row r="89" spans="1:20" ht="38.25" hidden="1" x14ac:dyDescent="0.2">
      <c r="A89" s="203" t="s">
        <v>127</v>
      </c>
      <c r="B89" s="204" t="s">
        <v>561</v>
      </c>
      <c r="C89" s="205">
        <f>'Planilha orçamentária '!Q91</f>
        <v>85.914887999999991</v>
      </c>
      <c r="D89" s="206"/>
      <c r="E89" s="207"/>
      <c r="F89" s="205"/>
      <c r="G89" s="206"/>
      <c r="H89" s="207"/>
      <c r="I89" s="205"/>
      <c r="J89" s="206"/>
      <c r="K89" s="207">
        <v>1</v>
      </c>
      <c r="L89" s="205">
        <f t="shared" si="20"/>
        <v>85.914887999999991</v>
      </c>
      <c r="M89" s="208"/>
      <c r="N89" s="207"/>
      <c r="O89" s="205"/>
      <c r="P89" s="208"/>
      <c r="Q89" s="207"/>
      <c r="R89" s="205"/>
      <c r="S89" s="265"/>
      <c r="T89" s="305"/>
    </row>
    <row r="90" spans="1:20" ht="38.25" hidden="1" x14ac:dyDescent="0.2">
      <c r="A90" s="203" t="s">
        <v>1392</v>
      </c>
      <c r="B90" s="204" t="s">
        <v>1391</v>
      </c>
      <c r="C90" s="205">
        <f>'Planilha orçamentária '!Q92</f>
        <v>1002.440232</v>
      </c>
      <c r="D90" s="206"/>
      <c r="E90" s="207"/>
      <c r="F90" s="205"/>
      <c r="G90" s="206"/>
      <c r="H90" s="207"/>
      <c r="I90" s="205"/>
      <c r="J90" s="206"/>
      <c r="K90" s="207">
        <v>1</v>
      </c>
      <c r="L90" s="205">
        <f t="shared" ref="L90" si="21">K90*$C90</f>
        <v>1002.440232</v>
      </c>
      <c r="M90" s="208"/>
      <c r="N90" s="207"/>
      <c r="O90" s="205"/>
      <c r="P90" s="208"/>
      <c r="Q90" s="207"/>
      <c r="R90" s="205"/>
      <c r="S90" s="265"/>
      <c r="T90" s="305"/>
    </row>
    <row r="91" spans="1:20" s="209" customFormat="1" ht="25.5" hidden="1" x14ac:dyDescent="0.2">
      <c r="A91" s="203" t="s">
        <v>130</v>
      </c>
      <c r="B91" s="204" t="s">
        <v>562</v>
      </c>
      <c r="C91" s="205">
        <f>'Planilha orçamentária '!Q93</f>
        <v>345.22005199999995</v>
      </c>
      <c r="D91" s="206"/>
      <c r="E91" s="207"/>
      <c r="F91" s="205"/>
      <c r="G91" s="206"/>
      <c r="H91" s="207"/>
      <c r="I91" s="205"/>
      <c r="J91" s="206"/>
      <c r="K91" s="207">
        <v>1</v>
      </c>
      <c r="L91" s="205">
        <f t="shared" si="20"/>
        <v>345.22005199999995</v>
      </c>
      <c r="M91" s="208"/>
      <c r="N91" s="207"/>
      <c r="O91" s="205"/>
      <c r="P91" s="208"/>
      <c r="Q91" s="207"/>
      <c r="R91" s="205"/>
      <c r="S91" s="265"/>
      <c r="T91" s="305"/>
    </row>
    <row r="92" spans="1:20" s="209" customFormat="1" x14ac:dyDescent="0.2">
      <c r="A92" s="227" t="s">
        <v>137</v>
      </c>
      <c r="B92" s="228" t="s">
        <v>98</v>
      </c>
      <c r="C92" s="279">
        <f>'Planilha orçamentária '!F94</f>
        <v>4852.6101982399996</v>
      </c>
      <c r="D92" s="230"/>
      <c r="E92" s="231">
        <f>F92/$C92</f>
        <v>0</v>
      </c>
      <c r="F92" s="229">
        <f>SUM(F93:F98)</f>
        <v>0</v>
      </c>
      <c r="G92" s="232"/>
      <c r="H92" s="231">
        <f>I92/$C92</f>
        <v>9.9035734841076431E-2</v>
      </c>
      <c r="I92" s="229">
        <f>SUM(I93:I98)</f>
        <v>480.58181687999991</v>
      </c>
      <c r="J92" s="233"/>
      <c r="K92" s="231">
        <f>L92/$C92</f>
        <v>0.90096426515892358</v>
      </c>
      <c r="L92" s="229">
        <f>SUM(L93:L98)</f>
        <v>4372.0283813599999</v>
      </c>
      <c r="M92" s="234"/>
      <c r="N92" s="231">
        <f>O92/$C92</f>
        <v>0</v>
      </c>
      <c r="O92" s="229">
        <f>SUM(O93:O98)</f>
        <v>0</v>
      </c>
      <c r="P92" s="234"/>
      <c r="Q92" s="231">
        <f>R92/$C92</f>
        <v>0</v>
      </c>
      <c r="R92" s="229">
        <f>SUM(R93:R98)</f>
        <v>0</v>
      </c>
      <c r="S92" s="268"/>
      <c r="T92" s="305"/>
    </row>
    <row r="93" spans="1:20" s="209" customFormat="1" ht="38.25" hidden="1" x14ac:dyDescent="0.2">
      <c r="A93" s="203" t="s">
        <v>138</v>
      </c>
      <c r="B93" s="204" t="s">
        <v>563</v>
      </c>
      <c r="C93" s="205">
        <f>'Planilha orçamentária '!Q95</f>
        <v>529.17603655999994</v>
      </c>
      <c r="D93" s="206"/>
      <c r="E93" s="207"/>
      <c r="F93" s="205">
        <f t="shared" ref="F93:F98" si="22">E93*$C93</f>
        <v>0</v>
      </c>
      <c r="G93" s="206"/>
      <c r="H93" s="207"/>
      <c r="I93" s="205">
        <f t="shared" ref="I93:I98" si="23">H93*$C93</f>
        <v>0</v>
      </c>
      <c r="J93" s="206"/>
      <c r="K93" s="207">
        <v>1</v>
      </c>
      <c r="L93" s="205">
        <f t="shared" ref="L93:L98" si="24">K93*$C93</f>
        <v>529.17603655999994</v>
      </c>
      <c r="M93" s="208"/>
      <c r="N93" s="207"/>
      <c r="O93" s="205">
        <f t="shared" ref="O93:O98" si="25">N93*$C93</f>
        <v>0</v>
      </c>
      <c r="P93" s="208"/>
      <c r="Q93" s="207"/>
      <c r="R93" s="205">
        <f t="shared" ref="R93:R98" si="26">Q93*$C93</f>
        <v>0</v>
      </c>
      <c r="S93" s="265"/>
      <c r="T93" s="305"/>
    </row>
    <row r="94" spans="1:20" s="209" customFormat="1" ht="63.75" hidden="1" x14ac:dyDescent="0.2">
      <c r="A94" s="203" t="s">
        <v>140</v>
      </c>
      <c r="B94" s="204" t="s">
        <v>565</v>
      </c>
      <c r="C94" s="205">
        <f>'Planilha orçamentária '!Q96</f>
        <v>1744.0647359999998</v>
      </c>
      <c r="D94" s="206"/>
      <c r="E94" s="207"/>
      <c r="F94" s="205">
        <f t="shared" si="22"/>
        <v>0</v>
      </c>
      <c r="G94" s="206"/>
      <c r="H94" s="207"/>
      <c r="I94" s="205">
        <f t="shared" si="23"/>
        <v>0</v>
      </c>
      <c r="J94" s="206"/>
      <c r="K94" s="207">
        <v>1</v>
      </c>
      <c r="L94" s="205">
        <f t="shared" si="24"/>
        <v>1744.0647359999998</v>
      </c>
      <c r="M94" s="208"/>
      <c r="N94" s="207"/>
      <c r="O94" s="205">
        <f t="shared" si="25"/>
        <v>0</v>
      </c>
      <c r="P94" s="208"/>
      <c r="Q94" s="207"/>
      <c r="R94" s="205">
        <f t="shared" si="26"/>
        <v>0</v>
      </c>
      <c r="S94" s="265"/>
      <c r="T94" s="305"/>
    </row>
    <row r="95" spans="1:20" s="209" customFormat="1" ht="63.75" hidden="1" x14ac:dyDescent="0.2">
      <c r="A95" s="203" t="s">
        <v>142</v>
      </c>
      <c r="B95" s="204" t="s">
        <v>566</v>
      </c>
      <c r="C95" s="205">
        <f>'Planilha orçamentária '!Q97</f>
        <v>1290.071592</v>
      </c>
      <c r="D95" s="206"/>
      <c r="E95" s="207"/>
      <c r="F95" s="205">
        <f t="shared" si="22"/>
        <v>0</v>
      </c>
      <c r="G95" s="206"/>
      <c r="H95" s="207"/>
      <c r="I95" s="205">
        <f t="shared" si="23"/>
        <v>0</v>
      </c>
      <c r="J95" s="206"/>
      <c r="K95" s="207">
        <v>1</v>
      </c>
      <c r="L95" s="205">
        <f t="shared" si="24"/>
        <v>1290.071592</v>
      </c>
      <c r="M95" s="208"/>
      <c r="N95" s="207"/>
      <c r="O95" s="205">
        <f t="shared" si="25"/>
        <v>0</v>
      </c>
      <c r="P95" s="208"/>
      <c r="Q95" s="207"/>
      <c r="R95" s="205">
        <f t="shared" si="26"/>
        <v>0</v>
      </c>
      <c r="S95" s="265"/>
      <c r="T95" s="305"/>
    </row>
    <row r="96" spans="1:20" s="209" customFormat="1" ht="51" hidden="1" x14ac:dyDescent="0.2">
      <c r="A96" s="203" t="s">
        <v>144</v>
      </c>
      <c r="B96" s="204" t="s">
        <v>567</v>
      </c>
      <c r="C96" s="205">
        <f>'Planilha orçamentária '!Q98</f>
        <v>420.16050527999988</v>
      </c>
      <c r="D96" s="206"/>
      <c r="E96" s="207"/>
      <c r="F96" s="205">
        <f t="shared" si="22"/>
        <v>0</v>
      </c>
      <c r="G96" s="206"/>
      <c r="H96" s="207">
        <v>1</v>
      </c>
      <c r="I96" s="205">
        <f t="shared" si="23"/>
        <v>420.16050527999988</v>
      </c>
      <c r="J96" s="206"/>
      <c r="K96" s="207"/>
      <c r="L96" s="205">
        <f t="shared" si="24"/>
        <v>0</v>
      </c>
      <c r="M96" s="208"/>
      <c r="N96" s="207"/>
      <c r="O96" s="205">
        <f t="shared" si="25"/>
        <v>0</v>
      </c>
      <c r="P96" s="208"/>
      <c r="Q96" s="207"/>
      <c r="R96" s="205">
        <f t="shared" si="26"/>
        <v>0</v>
      </c>
      <c r="S96" s="265"/>
      <c r="T96" s="305"/>
    </row>
    <row r="97" spans="1:20" s="209" customFormat="1" ht="38.25" hidden="1" x14ac:dyDescent="0.2">
      <c r="A97" s="203" t="s">
        <v>147</v>
      </c>
      <c r="B97" s="204" t="s">
        <v>569</v>
      </c>
      <c r="C97" s="205">
        <f>'Planilha orçamentária '!Q99</f>
        <v>60.42131160000001</v>
      </c>
      <c r="D97" s="206"/>
      <c r="E97" s="207"/>
      <c r="F97" s="205">
        <f t="shared" si="22"/>
        <v>0</v>
      </c>
      <c r="G97" s="206"/>
      <c r="H97" s="207">
        <v>1</v>
      </c>
      <c r="I97" s="205">
        <f t="shared" si="23"/>
        <v>60.42131160000001</v>
      </c>
      <c r="J97" s="206"/>
      <c r="K97" s="207"/>
      <c r="L97" s="205">
        <f t="shared" si="24"/>
        <v>0</v>
      </c>
      <c r="M97" s="208"/>
      <c r="N97" s="207"/>
      <c r="O97" s="205">
        <f t="shared" si="25"/>
        <v>0</v>
      </c>
      <c r="P97" s="208"/>
      <c r="Q97" s="207"/>
      <c r="R97" s="205">
        <f t="shared" si="26"/>
        <v>0</v>
      </c>
      <c r="S97" s="265"/>
      <c r="T97" s="305"/>
    </row>
    <row r="98" spans="1:20" s="209" customFormat="1" ht="51" hidden="1" x14ac:dyDescent="0.2">
      <c r="A98" s="203" t="s">
        <v>149</v>
      </c>
      <c r="B98" s="204" t="s">
        <v>571</v>
      </c>
      <c r="C98" s="205">
        <f>'Planilha orçamentária '!Q100</f>
        <v>808.71601680000003</v>
      </c>
      <c r="D98" s="206"/>
      <c r="E98" s="207"/>
      <c r="F98" s="205">
        <f t="shared" si="22"/>
        <v>0</v>
      </c>
      <c r="G98" s="206"/>
      <c r="H98" s="207"/>
      <c r="I98" s="205">
        <f t="shared" si="23"/>
        <v>0</v>
      </c>
      <c r="J98" s="206"/>
      <c r="K98" s="207">
        <v>1</v>
      </c>
      <c r="L98" s="205">
        <f t="shared" si="24"/>
        <v>808.71601680000003</v>
      </c>
      <c r="M98" s="208"/>
      <c r="N98" s="207"/>
      <c r="O98" s="205">
        <f t="shared" si="25"/>
        <v>0</v>
      </c>
      <c r="P98" s="208"/>
      <c r="Q98" s="207"/>
      <c r="R98" s="205">
        <f t="shared" si="26"/>
        <v>0</v>
      </c>
      <c r="S98" s="265"/>
      <c r="T98" s="305"/>
    </row>
    <row r="99" spans="1:20" x14ac:dyDescent="0.2">
      <c r="A99" s="219" t="s">
        <v>166</v>
      </c>
      <c r="B99" s="220" t="s">
        <v>108</v>
      </c>
      <c r="C99" s="221">
        <f>'Planilha orçamentária '!F101</f>
        <v>13811.78712924</v>
      </c>
      <c r="D99" s="222"/>
      <c r="E99" s="223">
        <f>F99/$C99</f>
        <v>0.41210133841623986</v>
      </c>
      <c r="F99" s="221">
        <f>SUM(F100:F115)</f>
        <v>5691.8559618799991</v>
      </c>
      <c r="G99" s="224"/>
      <c r="H99" s="223">
        <f>I99/$C99</f>
        <v>0</v>
      </c>
      <c r="I99" s="221">
        <f>SUM(I100:I114)</f>
        <v>0</v>
      </c>
      <c r="J99" s="225"/>
      <c r="K99" s="223">
        <f>L99/$C99</f>
        <v>0.20824045096894442</v>
      </c>
      <c r="L99" s="221">
        <f>SUM(L100:L115)</f>
        <v>2876.1727804799998</v>
      </c>
      <c r="M99" s="226"/>
      <c r="N99" s="223">
        <f>O99/$C99</f>
        <v>0.37965821061481564</v>
      </c>
      <c r="O99" s="221">
        <f>SUM(O100:O115)</f>
        <v>5243.7583868799993</v>
      </c>
      <c r="P99" s="226"/>
      <c r="Q99" s="223">
        <f>R99/$C99</f>
        <v>0</v>
      </c>
      <c r="R99" s="221">
        <f>SUM(R100:R114)</f>
        <v>0</v>
      </c>
      <c r="S99" s="267"/>
      <c r="T99" s="305"/>
    </row>
    <row r="100" spans="1:20" s="209" customFormat="1" ht="25.5" hidden="1" x14ac:dyDescent="0.2">
      <c r="A100" s="203" t="s">
        <v>167</v>
      </c>
      <c r="B100" s="204" t="s">
        <v>573</v>
      </c>
      <c r="C100" s="205">
        <f>'Planilha orçamentária '!Q102</f>
        <v>135.45140000000001</v>
      </c>
      <c r="D100" s="206"/>
      <c r="E100" s="207"/>
      <c r="F100" s="205">
        <f t="shared" ref="F100:F111" si="27">E100*$C100</f>
        <v>0</v>
      </c>
      <c r="G100" s="206"/>
      <c r="H100" s="207"/>
      <c r="I100" s="205">
        <f t="shared" ref="I100:I111" si="28">H100*$C100</f>
        <v>0</v>
      </c>
      <c r="J100" s="206"/>
      <c r="K100" s="207">
        <v>0</v>
      </c>
      <c r="L100" s="205">
        <f t="shared" ref="L100:L111" si="29">K100*$C100</f>
        <v>0</v>
      </c>
      <c r="M100" s="208"/>
      <c r="N100" s="207">
        <v>1</v>
      </c>
      <c r="O100" s="205">
        <f t="shared" ref="O100:O112" si="30">N100*$C100</f>
        <v>135.45140000000001</v>
      </c>
      <c r="P100" s="208"/>
      <c r="Q100" s="207"/>
      <c r="R100" s="205">
        <f t="shared" ref="R100:R111" si="31">Q100*$C100</f>
        <v>0</v>
      </c>
      <c r="S100" s="265"/>
      <c r="T100" s="305"/>
    </row>
    <row r="101" spans="1:20" s="209" customFormat="1" ht="25.5" hidden="1" x14ac:dyDescent="0.2">
      <c r="A101" s="203" t="s">
        <v>180</v>
      </c>
      <c r="B101" s="105" t="s">
        <v>574</v>
      </c>
      <c r="C101" s="205">
        <f>'Planilha orçamentária '!Q103</f>
        <v>2593.5509999999999</v>
      </c>
      <c r="D101" s="206"/>
      <c r="E101" s="207"/>
      <c r="F101" s="205">
        <f t="shared" si="27"/>
        <v>0</v>
      </c>
      <c r="G101" s="206"/>
      <c r="H101" s="207"/>
      <c r="I101" s="205">
        <f t="shared" si="28"/>
        <v>0</v>
      </c>
      <c r="J101" s="206"/>
      <c r="K101" s="207">
        <v>1</v>
      </c>
      <c r="L101" s="205">
        <f t="shared" si="29"/>
        <v>2593.5509999999999</v>
      </c>
      <c r="M101" s="208"/>
      <c r="N101" s="207"/>
      <c r="O101" s="205">
        <f t="shared" si="30"/>
        <v>0</v>
      </c>
      <c r="P101" s="208"/>
      <c r="Q101" s="207"/>
      <c r="R101" s="205">
        <f t="shared" si="31"/>
        <v>0</v>
      </c>
      <c r="S101" s="265"/>
      <c r="T101" s="305"/>
    </row>
    <row r="102" spans="1:20" s="209" customFormat="1" hidden="1" x14ac:dyDescent="0.2">
      <c r="A102" s="203" t="s">
        <v>183</v>
      </c>
      <c r="B102" s="204" t="s">
        <v>576</v>
      </c>
      <c r="C102" s="205">
        <f>'Planilha orçamentária '!Q104</f>
        <v>2059.0290649599997</v>
      </c>
      <c r="D102" s="206"/>
      <c r="E102" s="207"/>
      <c r="F102" s="205">
        <f t="shared" si="27"/>
        <v>0</v>
      </c>
      <c r="G102" s="206"/>
      <c r="H102" s="207"/>
      <c r="I102" s="205">
        <f t="shared" si="28"/>
        <v>0</v>
      </c>
      <c r="J102" s="206"/>
      <c r="K102" s="207">
        <v>0</v>
      </c>
      <c r="L102" s="205">
        <f t="shared" si="29"/>
        <v>0</v>
      </c>
      <c r="M102" s="208"/>
      <c r="N102" s="207">
        <v>1</v>
      </c>
      <c r="O102" s="205">
        <f t="shared" si="30"/>
        <v>2059.0290649599997</v>
      </c>
      <c r="P102" s="208"/>
      <c r="Q102" s="207"/>
      <c r="R102" s="205">
        <f t="shared" si="31"/>
        <v>0</v>
      </c>
      <c r="S102" s="265"/>
      <c r="T102" s="305"/>
    </row>
    <row r="103" spans="1:20" s="209" customFormat="1" ht="38.25" hidden="1" x14ac:dyDescent="0.2">
      <c r="A103" s="203" t="s">
        <v>578</v>
      </c>
      <c r="B103" s="204" t="s">
        <v>579</v>
      </c>
      <c r="C103" s="205">
        <f>'Planilha orçamentária '!Q105</f>
        <v>974.90052800000001</v>
      </c>
      <c r="D103" s="206"/>
      <c r="E103" s="207">
        <v>1</v>
      </c>
      <c r="F103" s="205">
        <f t="shared" si="27"/>
        <v>974.90052800000001</v>
      </c>
      <c r="G103" s="206"/>
      <c r="H103" s="207"/>
      <c r="I103" s="205">
        <f t="shared" si="28"/>
        <v>0</v>
      </c>
      <c r="J103" s="206"/>
      <c r="K103" s="207"/>
      <c r="L103" s="205">
        <f t="shared" si="29"/>
        <v>0</v>
      </c>
      <c r="M103" s="208"/>
      <c r="N103" s="207"/>
      <c r="O103" s="205">
        <f t="shared" si="30"/>
        <v>0</v>
      </c>
      <c r="P103" s="208"/>
      <c r="Q103" s="207"/>
      <c r="R103" s="205">
        <f t="shared" si="31"/>
        <v>0</v>
      </c>
      <c r="S103" s="265"/>
      <c r="T103" s="305"/>
    </row>
    <row r="104" spans="1:20" s="209" customFormat="1" hidden="1" x14ac:dyDescent="0.2">
      <c r="A104" s="203" t="s">
        <v>580</v>
      </c>
      <c r="B104" s="204" t="s">
        <v>581</v>
      </c>
      <c r="C104" s="205">
        <f>'Planilha orçamentária '!Q106</f>
        <v>488.49392640000002</v>
      </c>
      <c r="D104" s="206"/>
      <c r="E104" s="207">
        <v>1</v>
      </c>
      <c r="F104" s="205">
        <f t="shared" si="27"/>
        <v>488.49392640000002</v>
      </c>
      <c r="G104" s="206"/>
      <c r="H104" s="207"/>
      <c r="I104" s="205">
        <f t="shared" si="28"/>
        <v>0</v>
      </c>
      <c r="J104" s="206"/>
      <c r="K104" s="207"/>
      <c r="L104" s="205">
        <f t="shared" si="29"/>
        <v>0</v>
      </c>
      <c r="M104" s="208"/>
      <c r="N104" s="207"/>
      <c r="O104" s="205">
        <f t="shared" si="30"/>
        <v>0</v>
      </c>
      <c r="P104" s="208"/>
      <c r="Q104" s="207"/>
      <c r="R104" s="205">
        <f t="shared" si="31"/>
        <v>0</v>
      </c>
      <c r="S104" s="265"/>
      <c r="T104" s="305"/>
    </row>
    <row r="105" spans="1:20" s="209" customFormat="1" ht="51" hidden="1" x14ac:dyDescent="0.2">
      <c r="A105" s="203" t="s">
        <v>583</v>
      </c>
      <c r="B105" s="204" t="s">
        <v>584</v>
      </c>
      <c r="C105" s="205">
        <f>'Planilha orçamentária '!Q107</f>
        <v>104.640888</v>
      </c>
      <c r="D105" s="206"/>
      <c r="E105" s="207">
        <v>1</v>
      </c>
      <c r="F105" s="205">
        <f t="shared" si="27"/>
        <v>104.640888</v>
      </c>
      <c r="G105" s="206"/>
      <c r="H105" s="207"/>
      <c r="I105" s="205">
        <f t="shared" si="28"/>
        <v>0</v>
      </c>
      <c r="J105" s="206"/>
      <c r="K105" s="207"/>
      <c r="L105" s="205">
        <f t="shared" si="29"/>
        <v>0</v>
      </c>
      <c r="M105" s="208"/>
      <c r="N105" s="207"/>
      <c r="O105" s="205">
        <f t="shared" si="30"/>
        <v>0</v>
      </c>
      <c r="P105" s="208"/>
      <c r="Q105" s="207"/>
      <c r="R105" s="205">
        <f t="shared" si="31"/>
        <v>0</v>
      </c>
      <c r="S105" s="265"/>
      <c r="T105" s="305"/>
    </row>
    <row r="106" spans="1:20" ht="25.5" hidden="1" x14ac:dyDescent="0.2">
      <c r="A106" s="203" t="s">
        <v>585</v>
      </c>
      <c r="B106" s="204" t="s">
        <v>586</v>
      </c>
      <c r="C106" s="205">
        <f>'Planilha orçamentária '!Q108</f>
        <v>441.24697999999995</v>
      </c>
      <c r="D106" s="206"/>
      <c r="E106" s="207">
        <v>1</v>
      </c>
      <c r="F106" s="205">
        <f t="shared" si="27"/>
        <v>441.24697999999995</v>
      </c>
      <c r="G106" s="206"/>
      <c r="H106" s="207"/>
      <c r="I106" s="205">
        <f t="shared" si="28"/>
        <v>0</v>
      </c>
      <c r="J106" s="206"/>
      <c r="K106" s="207"/>
      <c r="L106" s="205">
        <f t="shared" si="29"/>
        <v>0</v>
      </c>
      <c r="M106" s="208"/>
      <c r="N106" s="207"/>
      <c r="O106" s="205">
        <f t="shared" si="30"/>
        <v>0</v>
      </c>
      <c r="P106" s="208"/>
      <c r="Q106" s="207"/>
      <c r="R106" s="205">
        <f t="shared" si="31"/>
        <v>0</v>
      </c>
      <c r="S106" s="265"/>
      <c r="T106" s="305"/>
    </row>
    <row r="107" spans="1:20" s="209" customFormat="1" ht="25.5" hidden="1" x14ac:dyDescent="0.2">
      <c r="A107" s="203" t="s">
        <v>587</v>
      </c>
      <c r="B107" s="204" t="s">
        <v>588</v>
      </c>
      <c r="C107" s="205">
        <f>'Planilha orçamentária '!Q109</f>
        <v>214.97448</v>
      </c>
      <c r="D107" s="206"/>
      <c r="E107" s="207"/>
      <c r="F107" s="205">
        <f t="shared" si="27"/>
        <v>0</v>
      </c>
      <c r="G107" s="206"/>
      <c r="H107" s="207"/>
      <c r="I107" s="205">
        <f t="shared" si="28"/>
        <v>0</v>
      </c>
      <c r="J107" s="206"/>
      <c r="K107" s="207"/>
      <c r="L107" s="205">
        <f t="shared" si="29"/>
        <v>0</v>
      </c>
      <c r="M107" s="208"/>
      <c r="N107" s="207">
        <v>1</v>
      </c>
      <c r="O107" s="205">
        <f t="shared" si="30"/>
        <v>214.97448</v>
      </c>
      <c r="P107" s="208"/>
      <c r="Q107" s="207"/>
      <c r="R107" s="205">
        <f t="shared" si="31"/>
        <v>0</v>
      </c>
      <c r="S107" s="265"/>
      <c r="T107" s="305"/>
    </row>
    <row r="108" spans="1:20" s="209" customFormat="1" hidden="1" x14ac:dyDescent="0.2">
      <c r="A108" s="203" t="s">
        <v>589</v>
      </c>
      <c r="B108" s="204" t="s">
        <v>590</v>
      </c>
      <c r="C108" s="205">
        <f>'Planilha orçamentária '!Q110</f>
        <v>1215.7418560000001</v>
      </c>
      <c r="D108" s="206"/>
      <c r="E108" s="207"/>
      <c r="F108" s="205">
        <f t="shared" si="27"/>
        <v>0</v>
      </c>
      <c r="G108" s="206"/>
      <c r="H108" s="207"/>
      <c r="I108" s="205">
        <f t="shared" si="28"/>
        <v>0</v>
      </c>
      <c r="J108" s="206"/>
      <c r="K108" s="207"/>
      <c r="L108" s="205">
        <f t="shared" si="29"/>
        <v>0</v>
      </c>
      <c r="M108" s="208"/>
      <c r="N108" s="207">
        <v>1</v>
      </c>
      <c r="O108" s="205">
        <f t="shared" si="30"/>
        <v>1215.7418560000001</v>
      </c>
      <c r="P108" s="208"/>
      <c r="Q108" s="207"/>
      <c r="R108" s="205">
        <f t="shared" si="31"/>
        <v>0</v>
      </c>
      <c r="S108" s="265"/>
      <c r="T108" s="305"/>
    </row>
    <row r="109" spans="1:20" s="209" customFormat="1" hidden="1" x14ac:dyDescent="0.2">
      <c r="A109" s="203" t="s">
        <v>592</v>
      </c>
      <c r="B109" s="204" t="s">
        <v>112</v>
      </c>
      <c r="C109" s="205">
        <f>'Planilha orçamentária '!Q111</f>
        <v>282.62178047999998</v>
      </c>
      <c r="D109" s="206"/>
      <c r="E109" s="207"/>
      <c r="F109" s="205">
        <f t="shared" si="27"/>
        <v>0</v>
      </c>
      <c r="G109" s="206"/>
      <c r="H109" s="207"/>
      <c r="I109" s="205">
        <f t="shared" si="28"/>
        <v>0</v>
      </c>
      <c r="J109" s="206"/>
      <c r="K109" s="207">
        <v>1</v>
      </c>
      <c r="L109" s="205">
        <f t="shared" si="29"/>
        <v>282.62178047999998</v>
      </c>
      <c r="M109" s="208"/>
      <c r="N109" s="207"/>
      <c r="O109" s="205">
        <f t="shared" si="30"/>
        <v>0</v>
      </c>
      <c r="P109" s="208"/>
      <c r="Q109" s="207"/>
      <c r="R109" s="205">
        <f t="shared" si="31"/>
        <v>0</v>
      </c>
      <c r="S109" s="265"/>
      <c r="T109" s="305"/>
    </row>
    <row r="110" spans="1:20" s="209" customFormat="1" ht="38.25" hidden="1" x14ac:dyDescent="0.2">
      <c r="A110" s="203" t="s">
        <v>594</v>
      </c>
      <c r="B110" s="204" t="s">
        <v>595</v>
      </c>
      <c r="C110" s="205">
        <f>'Planilha orçamentária '!Q112</f>
        <v>139.82079999999999</v>
      </c>
      <c r="D110" s="206"/>
      <c r="E110" s="207">
        <v>1</v>
      </c>
      <c r="F110" s="205">
        <f t="shared" si="27"/>
        <v>139.82079999999999</v>
      </c>
      <c r="G110" s="206"/>
      <c r="H110" s="207"/>
      <c r="I110" s="205">
        <f t="shared" si="28"/>
        <v>0</v>
      </c>
      <c r="J110" s="206"/>
      <c r="K110" s="207"/>
      <c r="L110" s="205">
        <f t="shared" si="29"/>
        <v>0</v>
      </c>
      <c r="M110" s="208"/>
      <c r="N110" s="207"/>
      <c r="O110" s="205">
        <f t="shared" si="30"/>
        <v>0</v>
      </c>
      <c r="P110" s="208"/>
      <c r="Q110" s="207"/>
      <c r="R110" s="205">
        <f t="shared" si="31"/>
        <v>0</v>
      </c>
      <c r="S110" s="265"/>
      <c r="T110" s="305"/>
    </row>
    <row r="111" spans="1:20" s="209" customFormat="1" ht="63.75" hidden="1" x14ac:dyDescent="0.2">
      <c r="A111" s="203" t="s">
        <v>597</v>
      </c>
      <c r="B111" s="204" t="s">
        <v>365</v>
      </c>
      <c r="C111" s="205">
        <f>'Planilha orçamentária '!Q113</f>
        <v>209.7312</v>
      </c>
      <c r="D111" s="206"/>
      <c r="E111" s="207"/>
      <c r="F111" s="205">
        <f t="shared" si="27"/>
        <v>0</v>
      </c>
      <c r="G111" s="206"/>
      <c r="H111" s="207"/>
      <c r="I111" s="205">
        <f t="shared" si="28"/>
        <v>0</v>
      </c>
      <c r="J111" s="206"/>
      <c r="K111" s="207"/>
      <c r="L111" s="205">
        <f t="shared" si="29"/>
        <v>0</v>
      </c>
      <c r="M111" s="208"/>
      <c r="N111" s="207">
        <v>1</v>
      </c>
      <c r="O111" s="205">
        <f t="shared" si="30"/>
        <v>209.7312</v>
      </c>
      <c r="P111" s="208"/>
      <c r="Q111" s="207"/>
      <c r="R111" s="205">
        <f t="shared" si="31"/>
        <v>0</v>
      </c>
      <c r="S111" s="265"/>
      <c r="T111" s="305"/>
    </row>
    <row r="112" spans="1:20" s="209" customFormat="1" ht="25.5" hidden="1" x14ac:dyDescent="0.2">
      <c r="A112" s="203" t="s">
        <v>599</v>
      </c>
      <c r="B112" s="204" t="s">
        <v>600</v>
      </c>
      <c r="C112" s="205">
        <f>'Planilha orçamentária '!Q114</f>
        <v>1408.83038592</v>
      </c>
      <c r="D112" s="206"/>
      <c r="E112" s="207"/>
      <c r="F112" s="205"/>
      <c r="G112" s="206"/>
      <c r="H112" s="207"/>
      <c r="I112" s="205"/>
      <c r="J112" s="206"/>
      <c r="K112" s="207"/>
      <c r="L112" s="205"/>
      <c r="M112" s="208"/>
      <c r="N112" s="207">
        <v>1</v>
      </c>
      <c r="O112" s="205">
        <f t="shared" si="30"/>
        <v>1408.83038592</v>
      </c>
      <c r="P112" s="208"/>
      <c r="Q112" s="207"/>
      <c r="R112" s="205"/>
      <c r="S112" s="265"/>
      <c r="T112" s="305"/>
    </row>
    <row r="113" spans="1:20" s="209" customFormat="1" ht="25.5" hidden="1" x14ac:dyDescent="0.2">
      <c r="A113" s="203" t="s">
        <v>602</v>
      </c>
      <c r="B113" s="204" t="s">
        <v>603</v>
      </c>
      <c r="C113" s="205">
        <f>'Planilha orçamentária '!Q115</f>
        <v>2682.4485652799995</v>
      </c>
      <c r="D113" s="206"/>
      <c r="E113" s="207">
        <v>1</v>
      </c>
      <c r="F113" s="205">
        <f>E113*$C113</f>
        <v>2682.4485652799995</v>
      </c>
      <c r="G113" s="206"/>
      <c r="H113" s="207"/>
      <c r="I113" s="205"/>
      <c r="J113" s="206"/>
      <c r="K113" s="207"/>
      <c r="L113" s="205"/>
      <c r="M113" s="208"/>
      <c r="N113" s="207"/>
      <c r="O113" s="205"/>
      <c r="P113" s="208"/>
      <c r="Q113" s="207"/>
      <c r="R113" s="205"/>
      <c r="S113" s="265"/>
      <c r="T113" s="305"/>
    </row>
    <row r="114" spans="1:20" ht="38.25" hidden="1" x14ac:dyDescent="0.2">
      <c r="A114" s="203" t="s">
        <v>605</v>
      </c>
      <c r="B114" s="204" t="s">
        <v>606</v>
      </c>
      <c r="C114" s="205">
        <f>'Planilha orçamentária '!Q116</f>
        <v>637.05851999999993</v>
      </c>
      <c r="D114" s="206"/>
      <c r="E114" s="207">
        <v>1</v>
      </c>
      <c r="F114" s="205">
        <f>E114*$C114</f>
        <v>637.05851999999993</v>
      </c>
      <c r="G114" s="206"/>
      <c r="H114" s="207"/>
      <c r="I114" s="205">
        <f>H114*$C114</f>
        <v>0</v>
      </c>
      <c r="J114" s="206"/>
      <c r="K114" s="207"/>
      <c r="L114" s="205">
        <f>K114*$C114</f>
        <v>0</v>
      </c>
      <c r="M114" s="208"/>
      <c r="N114" s="207"/>
      <c r="O114" s="205">
        <f>N114*$C114</f>
        <v>0</v>
      </c>
      <c r="P114" s="208"/>
      <c r="Q114" s="207"/>
      <c r="R114" s="205">
        <f>Q114*$C114</f>
        <v>0</v>
      </c>
      <c r="S114" s="265"/>
      <c r="T114" s="305"/>
    </row>
    <row r="115" spans="1:20" s="209" customFormat="1" ht="51" hidden="1" x14ac:dyDescent="0.2">
      <c r="A115" s="203" t="s">
        <v>607</v>
      </c>
      <c r="B115" s="204" t="s">
        <v>608</v>
      </c>
      <c r="C115" s="205">
        <f>'Planilha orçamentária '!Q117</f>
        <v>223.24575419999996</v>
      </c>
      <c r="D115" s="206"/>
      <c r="E115" s="207">
        <v>1</v>
      </c>
      <c r="F115" s="205">
        <f>E115*$C115</f>
        <v>223.24575419999996</v>
      </c>
      <c r="G115" s="206"/>
      <c r="H115" s="207"/>
      <c r="I115" s="205">
        <f>H115*$C115</f>
        <v>0</v>
      </c>
      <c r="J115" s="206"/>
      <c r="K115" s="207"/>
      <c r="L115" s="205">
        <f>K115*$C115</f>
        <v>0</v>
      </c>
      <c r="M115" s="208"/>
      <c r="N115" s="207"/>
      <c r="O115" s="205">
        <f>N115*$C115</f>
        <v>0</v>
      </c>
      <c r="P115" s="208"/>
      <c r="Q115" s="207"/>
      <c r="R115" s="205">
        <f>Q115*$C115</f>
        <v>0</v>
      </c>
      <c r="S115" s="265"/>
      <c r="T115" s="305"/>
    </row>
    <row r="116" spans="1:20" s="209" customFormat="1" x14ac:dyDescent="0.2">
      <c r="A116" s="227" t="s">
        <v>184</v>
      </c>
      <c r="B116" s="228" t="s">
        <v>610</v>
      </c>
      <c r="C116" s="279">
        <f>'Planilha orçamentária '!F118</f>
        <v>31140.016194080003</v>
      </c>
      <c r="D116" s="230"/>
      <c r="E116" s="231">
        <f>F116/$C116</f>
        <v>0.61926616472299889</v>
      </c>
      <c r="F116" s="229">
        <f>SUM(F117:F123)</f>
        <v>19283.95839792</v>
      </c>
      <c r="G116" s="232"/>
      <c r="H116" s="231">
        <f>I116/$C116</f>
        <v>0.37198291663708705</v>
      </c>
      <c r="I116" s="229">
        <f>SUM(I117:I123)</f>
        <v>11583.554048000002</v>
      </c>
      <c r="J116" s="233"/>
      <c r="K116" s="231">
        <f>L116/$C116</f>
        <v>0</v>
      </c>
      <c r="L116" s="229">
        <f>SUM(L117:L123)</f>
        <v>0</v>
      </c>
      <c r="M116" s="234"/>
      <c r="N116" s="231">
        <f>O116/$C116</f>
        <v>8.750918639914047E-3</v>
      </c>
      <c r="O116" s="229">
        <f>SUM(O117:O123)</f>
        <v>272.50374815999999</v>
      </c>
      <c r="P116" s="234"/>
      <c r="Q116" s="231">
        <f>R116/$C116</f>
        <v>0</v>
      </c>
      <c r="R116" s="229">
        <f>SUM(R117:R123)</f>
        <v>0</v>
      </c>
      <c r="S116" s="268"/>
      <c r="T116" s="305"/>
    </row>
    <row r="117" spans="1:20" s="209" customFormat="1" ht="25.5" hidden="1" x14ac:dyDescent="0.2">
      <c r="A117" s="203" t="s">
        <v>186</v>
      </c>
      <c r="B117" s="204" t="s">
        <v>317</v>
      </c>
      <c r="C117" s="205">
        <f>'Planilha orçamentária '!Q119</f>
        <v>3262.0691999999999</v>
      </c>
      <c r="D117" s="206"/>
      <c r="E117" s="207">
        <v>1</v>
      </c>
      <c r="F117" s="205">
        <f t="shared" ref="F117:F123" si="32">E117*$C117</f>
        <v>3262.0691999999999</v>
      </c>
      <c r="G117" s="206"/>
      <c r="H117" s="207"/>
      <c r="I117" s="205">
        <f t="shared" ref="I117:I123" si="33">H117*$C117</f>
        <v>0</v>
      </c>
      <c r="J117" s="206"/>
      <c r="K117" s="207"/>
      <c r="L117" s="205">
        <f t="shared" ref="L117:L123" si="34">K117*$C117</f>
        <v>0</v>
      </c>
      <c r="M117" s="208"/>
      <c r="N117" s="207"/>
      <c r="O117" s="205">
        <f t="shared" ref="O117:O123" si="35">N117*$C117</f>
        <v>0</v>
      </c>
      <c r="P117" s="208"/>
      <c r="Q117" s="207"/>
      <c r="R117" s="205">
        <f t="shared" ref="R117:R123" si="36">Q117*$C117</f>
        <v>0</v>
      </c>
      <c r="S117" s="265"/>
      <c r="T117" s="305"/>
    </row>
    <row r="118" spans="1:20" s="209" customFormat="1" ht="25.5" hidden="1" x14ac:dyDescent="0.2">
      <c r="A118" s="203" t="s">
        <v>187</v>
      </c>
      <c r="B118" s="204" t="s">
        <v>321</v>
      </c>
      <c r="C118" s="205">
        <f>'Planilha orçamentária '!Q120</f>
        <v>7309.5442919999996</v>
      </c>
      <c r="D118" s="206"/>
      <c r="E118" s="207">
        <v>1</v>
      </c>
      <c r="F118" s="205">
        <f t="shared" si="32"/>
        <v>7309.5442919999996</v>
      </c>
      <c r="G118" s="206"/>
      <c r="H118" s="207"/>
      <c r="I118" s="205">
        <f t="shared" si="33"/>
        <v>0</v>
      </c>
      <c r="J118" s="206"/>
      <c r="K118" s="207"/>
      <c r="L118" s="205">
        <f t="shared" si="34"/>
        <v>0</v>
      </c>
      <c r="M118" s="208"/>
      <c r="N118" s="207"/>
      <c r="O118" s="205">
        <f t="shared" si="35"/>
        <v>0</v>
      </c>
      <c r="P118" s="208"/>
      <c r="Q118" s="207"/>
      <c r="R118" s="205">
        <f t="shared" si="36"/>
        <v>0</v>
      </c>
      <c r="S118" s="265"/>
      <c r="T118" s="305"/>
    </row>
    <row r="119" spans="1:20" s="209" customFormat="1" hidden="1" x14ac:dyDescent="0.2">
      <c r="A119" s="203" t="s">
        <v>188</v>
      </c>
      <c r="B119" s="204" t="s">
        <v>91</v>
      </c>
      <c r="C119" s="205">
        <f>'Planilha orçamentária '!Q121</f>
        <v>1199.4377519999998</v>
      </c>
      <c r="D119" s="206"/>
      <c r="E119" s="207">
        <v>1</v>
      </c>
      <c r="F119" s="205">
        <f t="shared" si="32"/>
        <v>1199.4377519999998</v>
      </c>
      <c r="G119" s="206"/>
      <c r="H119" s="207"/>
      <c r="I119" s="205">
        <f t="shared" si="33"/>
        <v>0</v>
      </c>
      <c r="J119" s="206"/>
      <c r="K119" s="207"/>
      <c r="L119" s="205">
        <f t="shared" si="34"/>
        <v>0</v>
      </c>
      <c r="M119" s="208"/>
      <c r="N119" s="207"/>
      <c r="O119" s="205">
        <f t="shared" si="35"/>
        <v>0</v>
      </c>
      <c r="P119" s="208"/>
      <c r="Q119" s="207"/>
      <c r="R119" s="205">
        <f t="shared" si="36"/>
        <v>0</v>
      </c>
      <c r="S119" s="265"/>
      <c r="T119" s="305"/>
    </row>
    <row r="120" spans="1:20" s="209" customFormat="1" ht="51" hidden="1" x14ac:dyDescent="0.2">
      <c r="A120" s="203" t="s">
        <v>189</v>
      </c>
      <c r="B120" s="204" t="s">
        <v>65</v>
      </c>
      <c r="C120" s="205">
        <f>'Planilha orçamentária '!Q122</f>
        <v>11583.554048000002</v>
      </c>
      <c r="D120" s="206"/>
      <c r="E120" s="207"/>
      <c r="F120" s="205">
        <f t="shared" si="32"/>
        <v>0</v>
      </c>
      <c r="G120" s="206"/>
      <c r="H120" s="207">
        <v>1</v>
      </c>
      <c r="I120" s="205">
        <f t="shared" si="33"/>
        <v>11583.554048000002</v>
      </c>
      <c r="J120" s="206"/>
      <c r="K120" s="207"/>
      <c r="L120" s="205">
        <f t="shared" si="34"/>
        <v>0</v>
      </c>
      <c r="M120" s="208"/>
      <c r="N120" s="207"/>
      <c r="O120" s="205">
        <f t="shared" si="35"/>
        <v>0</v>
      </c>
      <c r="P120" s="208"/>
      <c r="Q120" s="207"/>
      <c r="R120" s="205">
        <f t="shared" si="36"/>
        <v>0</v>
      </c>
      <c r="S120" s="265"/>
      <c r="T120" s="305"/>
    </row>
    <row r="121" spans="1:20" s="209" customFormat="1" ht="102" hidden="1" x14ac:dyDescent="0.2">
      <c r="A121" s="203" t="s">
        <v>190</v>
      </c>
      <c r="B121" s="204" t="s">
        <v>612</v>
      </c>
      <c r="C121" s="205">
        <f>'Planilha orçamentária '!Q123</f>
        <v>190.81644191999996</v>
      </c>
      <c r="D121" s="206"/>
      <c r="E121" s="207">
        <v>1</v>
      </c>
      <c r="F121" s="205">
        <f t="shared" si="32"/>
        <v>190.81644191999996</v>
      </c>
      <c r="G121" s="206"/>
      <c r="H121" s="207"/>
      <c r="I121" s="205">
        <f t="shared" si="33"/>
        <v>0</v>
      </c>
      <c r="J121" s="206"/>
      <c r="K121" s="207"/>
      <c r="L121" s="205">
        <f t="shared" si="34"/>
        <v>0</v>
      </c>
      <c r="M121" s="208"/>
      <c r="N121" s="207"/>
      <c r="O121" s="205">
        <f t="shared" si="35"/>
        <v>0</v>
      </c>
      <c r="P121" s="208"/>
      <c r="Q121" s="207"/>
      <c r="R121" s="205">
        <f t="shared" si="36"/>
        <v>0</v>
      </c>
      <c r="S121" s="265"/>
      <c r="T121" s="305"/>
    </row>
    <row r="122" spans="1:20" s="209" customFormat="1" ht="38.25" hidden="1" x14ac:dyDescent="0.2">
      <c r="A122" s="203" t="s">
        <v>191</v>
      </c>
      <c r="B122" s="204" t="s">
        <v>319</v>
      </c>
      <c r="C122" s="205">
        <f>'Planilha orçamentária '!Q124</f>
        <v>7322.0907120000002</v>
      </c>
      <c r="D122" s="206"/>
      <c r="E122" s="207">
        <v>1</v>
      </c>
      <c r="F122" s="205">
        <f t="shared" si="32"/>
        <v>7322.0907120000002</v>
      </c>
      <c r="G122" s="206"/>
      <c r="H122" s="207"/>
      <c r="I122" s="205">
        <f t="shared" si="33"/>
        <v>0</v>
      </c>
      <c r="J122" s="206"/>
      <c r="K122" s="207"/>
      <c r="L122" s="205">
        <f t="shared" si="34"/>
        <v>0</v>
      </c>
      <c r="M122" s="208"/>
      <c r="N122" s="207"/>
      <c r="O122" s="205">
        <f t="shared" si="35"/>
        <v>0</v>
      </c>
      <c r="P122" s="208"/>
      <c r="Q122" s="207"/>
      <c r="R122" s="205">
        <f t="shared" si="36"/>
        <v>0</v>
      </c>
      <c r="S122" s="265"/>
      <c r="T122" s="305"/>
    </row>
    <row r="123" spans="1:20" s="209" customFormat="1" ht="38.25" hidden="1" x14ac:dyDescent="0.2">
      <c r="A123" s="203" t="s">
        <v>192</v>
      </c>
      <c r="B123" s="204" t="s">
        <v>614</v>
      </c>
      <c r="C123" s="205">
        <f>'Planilha orçamentária '!Q125</f>
        <v>272.50374815999999</v>
      </c>
      <c r="D123" s="206"/>
      <c r="E123" s="207"/>
      <c r="F123" s="205">
        <f t="shared" si="32"/>
        <v>0</v>
      </c>
      <c r="G123" s="206"/>
      <c r="H123" s="207"/>
      <c r="I123" s="205">
        <f t="shared" si="33"/>
        <v>0</v>
      </c>
      <c r="J123" s="206"/>
      <c r="K123" s="207"/>
      <c r="L123" s="205">
        <f t="shared" si="34"/>
        <v>0</v>
      </c>
      <c r="M123" s="208"/>
      <c r="N123" s="207">
        <v>1</v>
      </c>
      <c r="O123" s="205">
        <f t="shared" si="35"/>
        <v>272.50374815999999</v>
      </c>
      <c r="P123" s="208"/>
      <c r="Q123" s="207"/>
      <c r="R123" s="205">
        <f t="shared" si="36"/>
        <v>0</v>
      </c>
      <c r="S123" s="265"/>
      <c r="T123" s="305"/>
    </row>
    <row r="124" spans="1:20" x14ac:dyDescent="0.2">
      <c r="A124" s="219" t="s">
        <v>193</v>
      </c>
      <c r="B124" s="220" t="s">
        <v>114</v>
      </c>
      <c r="C124" s="221">
        <f>'Planilha orçamentária '!F126</f>
        <v>9776.956956</v>
      </c>
      <c r="D124" s="222"/>
      <c r="E124" s="223">
        <f>F124/$C124</f>
        <v>0</v>
      </c>
      <c r="F124" s="221">
        <f>SUM(F125:F143)</f>
        <v>0</v>
      </c>
      <c r="G124" s="224"/>
      <c r="H124" s="223">
        <f>I124/$C124</f>
        <v>0</v>
      </c>
      <c r="I124" s="221">
        <f>SUM(I125:I143)</f>
        <v>0</v>
      </c>
      <c r="J124" s="225"/>
      <c r="K124" s="223">
        <f>L124/$C124</f>
        <v>0</v>
      </c>
      <c r="L124" s="221">
        <f>SUM(L125:L143)</f>
        <v>0</v>
      </c>
      <c r="M124" s="226"/>
      <c r="N124" s="223">
        <f>O124/$C124</f>
        <v>1</v>
      </c>
      <c r="O124" s="221">
        <f>SUM(O125:O143)</f>
        <v>9776.956956</v>
      </c>
      <c r="P124" s="226"/>
      <c r="Q124" s="223">
        <f>R124/$C124</f>
        <v>0</v>
      </c>
      <c r="R124" s="221">
        <f>SUM(R125:R143)</f>
        <v>0</v>
      </c>
      <c r="S124" s="267"/>
      <c r="T124" s="305"/>
    </row>
    <row r="125" spans="1:20" s="209" customFormat="1" ht="25.5" hidden="1" x14ac:dyDescent="0.2">
      <c r="A125" s="203" t="s">
        <v>195</v>
      </c>
      <c r="B125" s="204" t="s">
        <v>616</v>
      </c>
      <c r="C125" s="205">
        <f>'Planilha orçamentária '!Q127</f>
        <v>758.12835200000006</v>
      </c>
      <c r="D125" s="206"/>
      <c r="E125" s="207"/>
      <c r="F125" s="205">
        <f t="shared" ref="F125:F131" si="37">E125*$C125</f>
        <v>0</v>
      </c>
      <c r="G125" s="206"/>
      <c r="H125" s="207"/>
      <c r="I125" s="205">
        <f t="shared" ref="I125:I131" si="38">H125*$C125</f>
        <v>0</v>
      </c>
      <c r="J125" s="206"/>
      <c r="K125" s="207"/>
      <c r="L125" s="205">
        <f t="shared" ref="L125:L131" si="39">K125*$C125</f>
        <v>0</v>
      </c>
      <c r="M125" s="208"/>
      <c r="N125" s="207">
        <v>1</v>
      </c>
      <c r="O125" s="205">
        <f t="shared" ref="O125:O143" si="40">N125*$C125</f>
        <v>758.12835200000006</v>
      </c>
      <c r="P125" s="208"/>
      <c r="Q125" s="207"/>
      <c r="R125" s="205">
        <f t="shared" ref="R125:R131" si="41">Q125*$C125</f>
        <v>0</v>
      </c>
      <c r="S125" s="265"/>
      <c r="T125" s="305"/>
    </row>
    <row r="126" spans="1:20" s="209" customFormat="1" ht="25.5" hidden="1" x14ac:dyDescent="0.2">
      <c r="A126" s="203" t="s">
        <v>197</v>
      </c>
      <c r="B126" s="204" t="s">
        <v>617</v>
      </c>
      <c r="C126" s="205">
        <f>'Planilha orçamentária '!Q128</f>
        <v>161.39315199999999</v>
      </c>
      <c r="D126" s="206"/>
      <c r="E126" s="207"/>
      <c r="F126" s="205">
        <f t="shared" si="37"/>
        <v>0</v>
      </c>
      <c r="G126" s="206"/>
      <c r="H126" s="207"/>
      <c r="I126" s="205">
        <f t="shared" si="38"/>
        <v>0</v>
      </c>
      <c r="J126" s="206"/>
      <c r="K126" s="207"/>
      <c r="L126" s="205">
        <f t="shared" si="39"/>
        <v>0</v>
      </c>
      <c r="M126" s="208"/>
      <c r="N126" s="207">
        <v>1</v>
      </c>
      <c r="O126" s="205">
        <f t="shared" si="40"/>
        <v>161.39315199999999</v>
      </c>
      <c r="P126" s="208"/>
      <c r="Q126" s="207"/>
      <c r="R126" s="205">
        <f t="shared" si="41"/>
        <v>0</v>
      </c>
      <c r="S126" s="265"/>
      <c r="T126" s="305"/>
    </row>
    <row r="127" spans="1:20" s="209" customFormat="1" ht="25.5" hidden="1" x14ac:dyDescent="0.2">
      <c r="A127" s="203" t="s">
        <v>198</v>
      </c>
      <c r="B127" s="204" t="s">
        <v>618</v>
      </c>
      <c r="C127" s="205">
        <f>'Planilha orçamentária '!Q129</f>
        <v>508.84783999999996</v>
      </c>
      <c r="D127" s="206"/>
      <c r="E127" s="207"/>
      <c r="F127" s="205">
        <f t="shared" si="37"/>
        <v>0</v>
      </c>
      <c r="G127" s="206"/>
      <c r="H127" s="207"/>
      <c r="I127" s="205">
        <f t="shared" si="38"/>
        <v>0</v>
      </c>
      <c r="J127" s="206"/>
      <c r="K127" s="207"/>
      <c r="L127" s="205">
        <f t="shared" si="39"/>
        <v>0</v>
      </c>
      <c r="M127" s="208"/>
      <c r="N127" s="207">
        <v>1</v>
      </c>
      <c r="O127" s="205">
        <f t="shared" si="40"/>
        <v>508.84783999999996</v>
      </c>
      <c r="P127" s="208"/>
      <c r="Q127" s="207"/>
      <c r="R127" s="205">
        <f t="shared" si="41"/>
        <v>0</v>
      </c>
      <c r="S127" s="265"/>
      <c r="T127" s="305"/>
    </row>
    <row r="128" spans="1:20" s="209" customFormat="1" ht="38.25" hidden="1" x14ac:dyDescent="0.2">
      <c r="A128" s="203" t="s">
        <v>199</v>
      </c>
      <c r="B128" s="204" t="s">
        <v>619</v>
      </c>
      <c r="C128" s="205">
        <f>'Planilha orçamentária '!Q130</f>
        <v>254.42391999999998</v>
      </c>
      <c r="D128" s="206"/>
      <c r="E128" s="207"/>
      <c r="F128" s="205">
        <f t="shared" si="37"/>
        <v>0</v>
      </c>
      <c r="G128" s="206"/>
      <c r="H128" s="207"/>
      <c r="I128" s="205">
        <f t="shared" si="38"/>
        <v>0</v>
      </c>
      <c r="J128" s="206"/>
      <c r="K128" s="207"/>
      <c r="L128" s="205">
        <f t="shared" si="39"/>
        <v>0</v>
      </c>
      <c r="M128" s="208"/>
      <c r="N128" s="207">
        <v>1</v>
      </c>
      <c r="O128" s="205">
        <f t="shared" si="40"/>
        <v>254.42391999999998</v>
      </c>
      <c r="P128" s="208"/>
      <c r="Q128" s="207"/>
      <c r="R128" s="205">
        <f t="shared" si="41"/>
        <v>0</v>
      </c>
      <c r="S128" s="265"/>
      <c r="T128" s="305"/>
    </row>
    <row r="129" spans="1:20" s="209" customFormat="1" hidden="1" x14ac:dyDescent="0.2">
      <c r="A129" s="203" t="s">
        <v>201</v>
      </c>
      <c r="B129" s="204" t="s">
        <v>124</v>
      </c>
      <c r="C129" s="205">
        <f>'Planilha orçamentária '!Q131</f>
        <v>89.110791999999989</v>
      </c>
      <c r="D129" s="206"/>
      <c r="E129" s="207"/>
      <c r="F129" s="205">
        <f t="shared" si="37"/>
        <v>0</v>
      </c>
      <c r="G129" s="206"/>
      <c r="H129" s="207"/>
      <c r="I129" s="205">
        <f t="shared" si="38"/>
        <v>0</v>
      </c>
      <c r="J129" s="206"/>
      <c r="K129" s="207"/>
      <c r="L129" s="205">
        <f t="shared" si="39"/>
        <v>0</v>
      </c>
      <c r="M129" s="208"/>
      <c r="N129" s="207">
        <v>1</v>
      </c>
      <c r="O129" s="205">
        <f t="shared" si="40"/>
        <v>89.110791999999989</v>
      </c>
      <c r="P129" s="208"/>
      <c r="Q129" s="207"/>
      <c r="R129" s="205">
        <f t="shared" si="41"/>
        <v>0</v>
      </c>
      <c r="S129" s="265"/>
      <c r="T129" s="305"/>
    </row>
    <row r="130" spans="1:20" s="209" customFormat="1" hidden="1" x14ac:dyDescent="0.2">
      <c r="A130" s="203" t="s">
        <v>202</v>
      </c>
      <c r="B130" s="204" t="s">
        <v>126</v>
      </c>
      <c r="C130" s="205">
        <f>'Planilha orçamentária '!Q132</f>
        <v>445.55395999999996</v>
      </c>
      <c r="D130" s="206"/>
      <c r="E130" s="207"/>
      <c r="F130" s="205">
        <f t="shared" si="37"/>
        <v>0</v>
      </c>
      <c r="G130" s="206"/>
      <c r="H130" s="207"/>
      <c r="I130" s="205">
        <f t="shared" si="38"/>
        <v>0</v>
      </c>
      <c r="J130" s="206"/>
      <c r="K130" s="207"/>
      <c r="L130" s="205">
        <f t="shared" si="39"/>
        <v>0</v>
      </c>
      <c r="M130" s="208"/>
      <c r="N130" s="207">
        <v>1</v>
      </c>
      <c r="O130" s="205">
        <f t="shared" si="40"/>
        <v>445.55395999999996</v>
      </c>
      <c r="P130" s="208"/>
      <c r="Q130" s="207"/>
      <c r="R130" s="205">
        <f t="shared" si="41"/>
        <v>0</v>
      </c>
      <c r="S130" s="265"/>
      <c r="T130" s="305"/>
    </row>
    <row r="131" spans="1:20" ht="38.25" hidden="1" x14ac:dyDescent="0.2">
      <c r="A131" s="203" t="s">
        <v>203</v>
      </c>
      <c r="B131" s="204" t="s">
        <v>132</v>
      </c>
      <c r="C131" s="205">
        <f>'Planilha orçamentária '!Q133</f>
        <v>96.089348000000001</v>
      </c>
      <c r="D131" s="206"/>
      <c r="E131" s="207"/>
      <c r="F131" s="205">
        <f t="shared" si="37"/>
        <v>0</v>
      </c>
      <c r="G131" s="206"/>
      <c r="H131" s="207"/>
      <c r="I131" s="205">
        <f t="shared" si="38"/>
        <v>0</v>
      </c>
      <c r="J131" s="206"/>
      <c r="K131" s="207"/>
      <c r="L131" s="205">
        <f t="shared" si="39"/>
        <v>0</v>
      </c>
      <c r="M131" s="208"/>
      <c r="N131" s="207">
        <v>1</v>
      </c>
      <c r="O131" s="205">
        <f t="shared" si="40"/>
        <v>96.089348000000001</v>
      </c>
      <c r="P131" s="208"/>
      <c r="Q131" s="207"/>
      <c r="R131" s="205">
        <f t="shared" si="41"/>
        <v>0</v>
      </c>
      <c r="S131" s="265"/>
      <c r="T131" s="305"/>
    </row>
    <row r="132" spans="1:20" s="209" customFormat="1" hidden="1" x14ac:dyDescent="0.2">
      <c r="A132" s="203" t="s">
        <v>204</v>
      </c>
      <c r="B132" s="204" t="s">
        <v>620</v>
      </c>
      <c r="C132" s="205">
        <f>'Planilha orçamentária '!Q134</f>
        <v>1895.7952720000001</v>
      </c>
      <c r="D132" s="206"/>
      <c r="E132" s="207"/>
      <c r="F132" s="205"/>
      <c r="G132" s="206"/>
      <c r="H132" s="207"/>
      <c r="I132" s="205"/>
      <c r="J132" s="206"/>
      <c r="K132" s="207"/>
      <c r="L132" s="205"/>
      <c r="M132" s="208"/>
      <c r="N132" s="207">
        <v>1</v>
      </c>
      <c r="O132" s="205">
        <f t="shared" si="40"/>
        <v>1895.7952720000001</v>
      </c>
      <c r="P132" s="208"/>
      <c r="Q132" s="207"/>
      <c r="R132" s="205"/>
      <c r="S132" s="265"/>
      <c r="T132" s="305"/>
    </row>
    <row r="133" spans="1:20" s="209" customFormat="1" hidden="1" x14ac:dyDescent="0.2">
      <c r="A133" s="203" t="s">
        <v>445</v>
      </c>
      <c r="B133" s="204" t="s">
        <v>129</v>
      </c>
      <c r="C133" s="205">
        <f>'Planilha orçamentária '!Q135</f>
        <v>357.9787</v>
      </c>
      <c r="D133" s="206"/>
      <c r="E133" s="207"/>
      <c r="F133" s="205">
        <f>E133*$C133</f>
        <v>0</v>
      </c>
      <c r="G133" s="206"/>
      <c r="H133" s="207"/>
      <c r="I133" s="205">
        <f>H133*$C133</f>
        <v>0</v>
      </c>
      <c r="J133" s="206"/>
      <c r="K133" s="207"/>
      <c r="L133" s="205">
        <f>K133*$C133</f>
        <v>0</v>
      </c>
      <c r="M133" s="208"/>
      <c r="N133" s="207">
        <v>1</v>
      </c>
      <c r="O133" s="205">
        <f t="shared" si="40"/>
        <v>357.9787</v>
      </c>
      <c r="P133" s="208"/>
      <c r="Q133" s="207"/>
      <c r="R133" s="205">
        <f>Q133*$C133</f>
        <v>0</v>
      </c>
      <c r="S133" s="265"/>
      <c r="T133" s="305"/>
    </row>
    <row r="134" spans="1:20" s="209" customFormat="1" ht="51" hidden="1" x14ac:dyDescent="0.2">
      <c r="A134" s="203" t="s">
        <v>446</v>
      </c>
      <c r="B134" s="204" t="s">
        <v>133</v>
      </c>
      <c r="C134" s="205">
        <f>'Planilha orçamentária '!Q136</f>
        <v>284.685136</v>
      </c>
      <c r="D134" s="206"/>
      <c r="E134" s="207"/>
      <c r="F134" s="205">
        <f>E134*$C134</f>
        <v>0</v>
      </c>
      <c r="G134" s="206"/>
      <c r="H134" s="207"/>
      <c r="I134" s="205">
        <f>H134*$C134</f>
        <v>0</v>
      </c>
      <c r="J134" s="206"/>
      <c r="K134" s="207"/>
      <c r="L134" s="205">
        <f>K134*$C134</f>
        <v>0</v>
      </c>
      <c r="M134" s="208"/>
      <c r="N134" s="207">
        <v>1</v>
      </c>
      <c r="O134" s="205">
        <f t="shared" si="40"/>
        <v>284.685136</v>
      </c>
      <c r="P134" s="208"/>
      <c r="Q134" s="207"/>
      <c r="R134" s="205">
        <f>Q134*$C134</f>
        <v>0</v>
      </c>
      <c r="S134" s="265"/>
      <c r="T134" s="305"/>
    </row>
    <row r="135" spans="1:20" s="209" customFormat="1" ht="25.5" hidden="1" x14ac:dyDescent="0.2">
      <c r="A135" s="203" t="s">
        <v>621</v>
      </c>
      <c r="B135" s="204" t="s">
        <v>622</v>
      </c>
      <c r="C135" s="205">
        <f>'Planilha orçamentária '!Q137</f>
        <v>142.09288800000002</v>
      </c>
      <c r="D135" s="206"/>
      <c r="E135" s="207"/>
      <c r="F135" s="205">
        <f>E135*$C135</f>
        <v>0</v>
      </c>
      <c r="G135" s="206"/>
      <c r="H135" s="207"/>
      <c r="I135" s="205">
        <f>H135*$C135</f>
        <v>0</v>
      </c>
      <c r="J135" s="206"/>
      <c r="K135" s="207"/>
      <c r="L135" s="205">
        <f>K135*$C135</f>
        <v>0</v>
      </c>
      <c r="M135" s="208"/>
      <c r="N135" s="207">
        <v>1</v>
      </c>
      <c r="O135" s="205">
        <f t="shared" si="40"/>
        <v>142.09288800000002</v>
      </c>
      <c r="P135" s="208"/>
      <c r="Q135" s="207"/>
      <c r="R135" s="205">
        <f>Q135*$C135</f>
        <v>0</v>
      </c>
      <c r="S135" s="265"/>
      <c r="T135" s="305"/>
    </row>
    <row r="136" spans="1:20" s="209" customFormat="1" ht="51" hidden="1" x14ac:dyDescent="0.2">
      <c r="A136" s="203" t="s">
        <v>623</v>
      </c>
      <c r="B136" s="204" t="s">
        <v>624</v>
      </c>
      <c r="C136" s="205">
        <f>'Planilha orçamentária '!Q138</f>
        <v>1038.3567</v>
      </c>
      <c r="D136" s="206"/>
      <c r="E136" s="207"/>
      <c r="F136" s="205"/>
      <c r="G136" s="206"/>
      <c r="H136" s="207"/>
      <c r="I136" s="205"/>
      <c r="J136" s="206"/>
      <c r="K136" s="207"/>
      <c r="L136" s="205"/>
      <c r="M136" s="208"/>
      <c r="N136" s="207">
        <v>1</v>
      </c>
      <c r="O136" s="205">
        <f t="shared" si="40"/>
        <v>1038.3567</v>
      </c>
      <c r="P136" s="208"/>
      <c r="Q136" s="207"/>
      <c r="R136" s="205"/>
      <c r="S136" s="265"/>
      <c r="T136" s="305"/>
    </row>
    <row r="137" spans="1:20" s="209" customFormat="1" ht="38.25" hidden="1" x14ac:dyDescent="0.2">
      <c r="A137" s="203" t="s">
        <v>625</v>
      </c>
      <c r="B137" s="204" t="s">
        <v>626</v>
      </c>
      <c r="C137" s="205">
        <f>'Planilha orçamentária '!Q139</f>
        <v>8.364279999999999</v>
      </c>
      <c r="D137" s="206"/>
      <c r="E137" s="207"/>
      <c r="F137" s="205"/>
      <c r="G137" s="206"/>
      <c r="H137" s="207"/>
      <c r="I137" s="205"/>
      <c r="J137" s="206"/>
      <c r="K137" s="207"/>
      <c r="L137" s="205"/>
      <c r="M137" s="208"/>
      <c r="N137" s="207">
        <v>1</v>
      </c>
      <c r="O137" s="205">
        <f t="shared" si="40"/>
        <v>8.364279999999999</v>
      </c>
      <c r="P137" s="208"/>
      <c r="Q137" s="207"/>
      <c r="R137" s="205"/>
      <c r="S137" s="265"/>
      <c r="T137" s="305"/>
    </row>
    <row r="138" spans="1:20" s="209" customFormat="1" ht="51" hidden="1" x14ac:dyDescent="0.2">
      <c r="A138" s="203" t="s">
        <v>627</v>
      </c>
      <c r="B138" s="204" t="s">
        <v>628</v>
      </c>
      <c r="C138" s="205">
        <f>'Planilha orçamentária '!Q140</f>
        <v>1917.5423999999998</v>
      </c>
      <c r="D138" s="206"/>
      <c r="E138" s="207"/>
      <c r="F138" s="205">
        <f t="shared" ref="F138:F143" si="42">E138*$C138</f>
        <v>0</v>
      </c>
      <c r="G138" s="206"/>
      <c r="H138" s="207"/>
      <c r="I138" s="205">
        <f t="shared" ref="I138:I143" si="43">H138*$C138</f>
        <v>0</v>
      </c>
      <c r="J138" s="206"/>
      <c r="K138" s="207"/>
      <c r="L138" s="205">
        <f t="shared" ref="L138:L143" si="44">K138*$C138</f>
        <v>0</v>
      </c>
      <c r="M138" s="208"/>
      <c r="N138" s="207">
        <v>1</v>
      </c>
      <c r="O138" s="205">
        <f t="shared" si="40"/>
        <v>1917.5423999999998</v>
      </c>
      <c r="P138" s="208"/>
      <c r="Q138" s="207"/>
      <c r="R138" s="205">
        <f t="shared" ref="R138:R143" si="45">Q138*$C138</f>
        <v>0</v>
      </c>
      <c r="S138" s="265"/>
      <c r="T138" s="305"/>
    </row>
    <row r="139" spans="1:20" s="209" customFormat="1" ht="51" hidden="1" x14ac:dyDescent="0.2">
      <c r="A139" s="203" t="s">
        <v>629</v>
      </c>
      <c r="B139" s="204" t="s">
        <v>135</v>
      </c>
      <c r="C139" s="205">
        <f>'Planilha orçamentária '!Q141</f>
        <v>157.24846400000001</v>
      </c>
      <c r="D139" s="206"/>
      <c r="E139" s="207"/>
      <c r="F139" s="205">
        <f t="shared" si="42"/>
        <v>0</v>
      </c>
      <c r="G139" s="206"/>
      <c r="H139" s="207"/>
      <c r="I139" s="205">
        <f t="shared" si="43"/>
        <v>0</v>
      </c>
      <c r="J139" s="206"/>
      <c r="K139" s="207"/>
      <c r="L139" s="205">
        <f t="shared" si="44"/>
        <v>0</v>
      </c>
      <c r="M139" s="208"/>
      <c r="N139" s="207">
        <v>1</v>
      </c>
      <c r="O139" s="205">
        <f t="shared" si="40"/>
        <v>157.24846400000001</v>
      </c>
      <c r="P139" s="208"/>
      <c r="Q139" s="207"/>
      <c r="R139" s="205">
        <f t="shared" si="45"/>
        <v>0</v>
      </c>
      <c r="S139" s="265"/>
      <c r="T139" s="305"/>
    </row>
    <row r="140" spans="1:20" s="209" customFormat="1" ht="51" hidden="1" x14ac:dyDescent="0.2">
      <c r="A140" s="203" t="s">
        <v>630</v>
      </c>
      <c r="B140" s="204" t="s">
        <v>631</v>
      </c>
      <c r="C140" s="205">
        <f>'Planilha orçamentária '!Q142</f>
        <v>477.23835199999996</v>
      </c>
      <c r="D140" s="206"/>
      <c r="E140" s="207"/>
      <c r="F140" s="205">
        <f t="shared" si="42"/>
        <v>0</v>
      </c>
      <c r="G140" s="206"/>
      <c r="H140" s="207"/>
      <c r="I140" s="205">
        <f t="shared" si="43"/>
        <v>0</v>
      </c>
      <c r="J140" s="206"/>
      <c r="K140" s="207"/>
      <c r="L140" s="205">
        <f t="shared" si="44"/>
        <v>0</v>
      </c>
      <c r="M140" s="208"/>
      <c r="N140" s="207">
        <v>1</v>
      </c>
      <c r="O140" s="205">
        <f t="shared" si="40"/>
        <v>477.23835199999996</v>
      </c>
      <c r="P140" s="208"/>
      <c r="Q140" s="207"/>
      <c r="R140" s="205">
        <f t="shared" si="45"/>
        <v>0</v>
      </c>
      <c r="S140" s="265"/>
      <c r="T140" s="305"/>
    </row>
    <row r="141" spans="1:20" s="209" customFormat="1" ht="38.25" hidden="1" x14ac:dyDescent="0.2">
      <c r="A141" s="203" t="s">
        <v>632</v>
      </c>
      <c r="B141" s="204" t="s">
        <v>633</v>
      </c>
      <c r="C141" s="205">
        <f>'Planilha orçamentária '!Q143</f>
        <v>313.72291999999999</v>
      </c>
      <c r="D141" s="206"/>
      <c r="E141" s="207"/>
      <c r="F141" s="205">
        <f t="shared" si="42"/>
        <v>0</v>
      </c>
      <c r="G141" s="206"/>
      <c r="H141" s="207"/>
      <c r="I141" s="205">
        <f t="shared" si="43"/>
        <v>0</v>
      </c>
      <c r="J141" s="206"/>
      <c r="K141" s="207"/>
      <c r="L141" s="205">
        <f t="shared" si="44"/>
        <v>0</v>
      </c>
      <c r="M141" s="208"/>
      <c r="N141" s="207">
        <v>1</v>
      </c>
      <c r="O141" s="205">
        <f t="shared" si="40"/>
        <v>313.72291999999999</v>
      </c>
      <c r="P141" s="208"/>
      <c r="Q141" s="207"/>
      <c r="R141" s="205">
        <f t="shared" si="45"/>
        <v>0</v>
      </c>
      <c r="S141" s="265"/>
      <c r="T141" s="305"/>
    </row>
    <row r="142" spans="1:20" s="209" customFormat="1" ht="25.5" hidden="1" x14ac:dyDescent="0.2">
      <c r="A142" s="203" t="s">
        <v>634</v>
      </c>
      <c r="B142" s="204" t="s">
        <v>635</v>
      </c>
      <c r="C142" s="205">
        <f>'Planilha orçamentária '!Q144</f>
        <v>846.78971999999987</v>
      </c>
      <c r="D142" s="206"/>
      <c r="E142" s="207"/>
      <c r="F142" s="205">
        <f t="shared" si="42"/>
        <v>0</v>
      </c>
      <c r="G142" s="206"/>
      <c r="H142" s="207"/>
      <c r="I142" s="205">
        <f t="shared" si="43"/>
        <v>0</v>
      </c>
      <c r="J142" s="206"/>
      <c r="K142" s="207"/>
      <c r="L142" s="205">
        <f t="shared" si="44"/>
        <v>0</v>
      </c>
      <c r="M142" s="208"/>
      <c r="N142" s="207">
        <v>1</v>
      </c>
      <c r="O142" s="205">
        <f t="shared" si="40"/>
        <v>846.78971999999987</v>
      </c>
      <c r="P142" s="208"/>
      <c r="Q142" s="207"/>
      <c r="R142" s="205">
        <f t="shared" si="45"/>
        <v>0</v>
      </c>
      <c r="S142" s="265"/>
      <c r="T142" s="305"/>
    </row>
    <row r="143" spans="1:20" s="209" customFormat="1" ht="38.25" hidden="1" x14ac:dyDescent="0.2">
      <c r="A143" s="203" t="s">
        <v>636</v>
      </c>
      <c r="B143" s="204" t="s">
        <v>637</v>
      </c>
      <c r="C143" s="205">
        <f>'Planilha orçamentária '!Q145</f>
        <v>23.594759999999997</v>
      </c>
      <c r="D143" s="206"/>
      <c r="E143" s="207"/>
      <c r="F143" s="205">
        <f t="shared" si="42"/>
        <v>0</v>
      </c>
      <c r="G143" s="206"/>
      <c r="H143" s="207"/>
      <c r="I143" s="205">
        <f t="shared" si="43"/>
        <v>0</v>
      </c>
      <c r="J143" s="206"/>
      <c r="K143" s="207"/>
      <c r="L143" s="205">
        <f t="shared" si="44"/>
        <v>0</v>
      </c>
      <c r="M143" s="208"/>
      <c r="N143" s="207">
        <v>1</v>
      </c>
      <c r="O143" s="205">
        <f t="shared" si="40"/>
        <v>23.594759999999997</v>
      </c>
      <c r="P143" s="208"/>
      <c r="Q143" s="207"/>
      <c r="R143" s="205">
        <f t="shared" si="45"/>
        <v>0</v>
      </c>
      <c r="S143" s="265"/>
      <c r="T143" s="305"/>
    </row>
    <row r="144" spans="1:20" s="209" customFormat="1" x14ac:dyDescent="0.2">
      <c r="A144" s="227" t="s">
        <v>205</v>
      </c>
      <c r="B144" s="228" t="s">
        <v>638</v>
      </c>
      <c r="C144" s="279">
        <f>'Planilha orçamentária '!F146</f>
        <v>62599.712173599997</v>
      </c>
      <c r="D144" s="230"/>
      <c r="E144" s="231">
        <f>F144/$C144</f>
        <v>5.3398262131462548E-3</v>
      </c>
      <c r="F144" s="229">
        <f>SUM(F145:F165)</f>
        <v>334.27158399999996</v>
      </c>
      <c r="G144" s="232"/>
      <c r="H144" s="231">
        <f>I144/$C144</f>
        <v>0</v>
      </c>
      <c r="I144" s="229">
        <f>SUM(I145:I165)</f>
        <v>0</v>
      </c>
      <c r="J144" s="233"/>
      <c r="K144" s="231">
        <f>L144/$C144</f>
        <v>0.48634588329432504</v>
      </c>
      <c r="L144" s="229">
        <f>SUM(L145:L165)</f>
        <v>30445.112311040004</v>
      </c>
      <c r="M144" s="234"/>
      <c r="N144" s="231">
        <f>O144/$C144</f>
        <v>0.50831429049252874</v>
      </c>
      <c r="O144" s="229">
        <f>SUM(O145:O165)</f>
        <v>31820.328278559999</v>
      </c>
      <c r="P144" s="234"/>
      <c r="Q144" s="231">
        <f>R144/$C144</f>
        <v>0</v>
      </c>
      <c r="R144" s="229">
        <f>SUM(R146:R165)</f>
        <v>0</v>
      </c>
      <c r="S144" s="268"/>
      <c r="T144" s="305"/>
    </row>
    <row r="145" spans="1:20" s="209" customFormat="1" ht="76.5" hidden="1" x14ac:dyDescent="0.2">
      <c r="A145" s="203" t="s">
        <v>206</v>
      </c>
      <c r="B145" s="204" t="s">
        <v>639</v>
      </c>
      <c r="C145" s="205">
        <f>'Planilha orçamentária '!Q147</f>
        <v>3214.1306399999999</v>
      </c>
      <c r="D145" s="206"/>
      <c r="E145" s="207"/>
      <c r="F145" s="205"/>
      <c r="G145" s="206"/>
      <c r="H145" s="207"/>
      <c r="I145" s="205"/>
      <c r="J145" s="206"/>
      <c r="K145" s="207"/>
      <c r="L145" s="205"/>
      <c r="M145" s="208"/>
      <c r="N145" s="207">
        <v>1</v>
      </c>
      <c r="O145" s="205">
        <f t="shared" ref="O145:O165" si="46">N145*$C145</f>
        <v>3214.1306399999999</v>
      </c>
      <c r="P145" s="208"/>
      <c r="Q145" s="207"/>
      <c r="R145" s="205"/>
      <c r="S145" s="265"/>
      <c r="T145" s="305"/>
    </row>
    <row r="146" spans="1:20" s="209" customFormat="1" ht="38.25" hidden="1" x14ac:dyDescent="0.2">
      <c r="A146" s="203" t="s">
        <v>207</v>
      </c>
      <c r="B146" s="204" t="s">
        <v>640</v>
      </c>
      <c r="C146" s="205">
        <f>'Planilha orçamentária '!Q148</f>
        <v>1551.35372224</v>
      </c>
      <c r="D146" s="206"/>
      <c r="E146" s="207"/>
      <c r="F146" s="205">
        <f>E146*$C146</f>
        <v>0</v>
      </c>
      <c r="G146" s="206"/>
      <c r="H146" s="207"/>
      <c r="I146" s="205">
        <f>H146*$C146</f>
        <v>0</v>
      </c>
      <c r="J146" s="206"/>
      <c r="K146" s="207">
        <v>1</v>
      </c>
      <c r="L146" s="205">
        <f>K146*$C146</f>
        <v>1551.35372224</v>
      </c>
      <c r="M146" s="208"/>
      <c r="N146" s="207"/>
      <c r="O146" s="205">
        <f t="shared" si="46"/>
        <v>0</v>
      </c>
      <c r="P146" s="208"/>
      <c r="Q146" s="207"/>
      <c r="R146" s="205">
        <f>Q146*$C146</f>
        <v>0</v>
      </c>
      <c r="S146" s="265"/>
      <c r="T146" s="305"/>
    </row>
    <row r="147" spans="1:20" s="209" customFormat="1" ht="63.75" hidden="1" x14ac:dyDescent="0.2">
      <c r="A147" s="203" t="s">
        <v>208</v>
      </c>
      <c r="B147" s="204" t="s">
        <v>141</v>
      </c>
      <c r="C147" s="205">
        <f>'Planilha orçamentária '!Q149</f>
        <v>48.977228799999999</v>
      </c>
      <c r="D147" s="206"/>
      <c r="E147" s="207"/>
      <c r="F147" s="205">
        <f>E147*$C147</f>
        <v>0</v>
      </c>
      <c r="G147" s="206"/>
      <c r="H147" s="207"/>
      <c r="I147" s="205">
        <f>H147*$C147</f>
        <v>0</v>
      </c>
      <c r="J147" s="206"/>
      <c r="K147" s="207">
        <v>1</v>
      </c>
      <c r="L147" s="205">
        <f>K147*$C147</f>
        <v>48.977228799999999</v>
      </c>
      <c r="M147" s="208"/>
      <c r="N147" s="207"/>
      <c r="O147" s="205">
        <f t="shared" si="46"/>
        <v>0</v>
      </c>
      <c r="P147" s="208"/>
      <c r="Q147" s="207"/>
      <c r="R147" s="205">
        <f>Q147*$C147</f>
        <v>0</v>
      </c>
      <c r="S147" s="265"/>
      <c r="T147" s="305"/>
    </row>
    <row r="148" spans="1:20" s="209" customFormat="1" ht="51" hidden="1" x14ac:dyDescent="0.2">
      <c r="A148" s="203" t="s">
        <v>642</v>
      </c>
      <c r="B148" s="204" t="s">
        <v>643</v>
      </c>
      <c r="C148" s="205">
        <f>'Planilha orçamentária '!Q150</f>
        <v>17117.661312</v>
      </c>
      <c r="D148" s="206"/>
      <c r="E148" s="207"/>
      <c r="F148" s="205"/>
      <c r="G148" s="206"/>
      <c r="H148" s="207"/>
      <c r="I148" s="205"/>
      <c r="J148" s="206"/>
      <c r="K148" s="207"/>
      <c r="L148" s="205"/>
      <c r="M148" s="208"/>
      <c r="N148" s="207">
        <v>1</v>
      </c>
      <c r="O148" s="205">
        <f t="shared" si="46"/>
        <v>17117.661312</v>
      </c>
      <c r="P148" s="208"/>
      <c r="Q148" s="207"/>
      <c r="R148" s="205"/>
      <c r="S148" s="265"/>
      <c r="T148" s="305"/>
    </row>
    <row r="149" spans="1:20" s="209" customFormat="1" ht="25.5" hidden="1" x14ac:dyDescent="0.2">
      <c r="A149" s="203" t="s">
        <v>645</v>
      </c>
      <c r="B149" s="204" t="s">
        <v>646</v>
      </c>
      <c r="C149" s="205">
        <f>'Planilha orçamentária '!Q151</f>
        <v>253.7373</v>
      </c>
      <c r="D149" s="206"/>
      <c r="E149" s="207"/>
      <c r="F149" s="205">
        <f t="shared" ref="F149:F165" si="47">E149*$C149</f>
        <v>0</v>
      </c>
      <c r="G149" s="206"/>
      <c r="H149" s="207"/>
      <c r="I149" s="205">
        <f t="shared" ref="I149:I165" si="48">H149*$C149</f>
        <v>0</v>
      </c>
      <c r="J149" s="206"/>
      <c r="K149" s="207">
        <v>1</v>
      </c>
      <c r="L149" s="205">
        <f t="shared" ref="L149:L165" si="49">K149*$C149</f>
        <v>253.7373</v>
      </c>
      <c r="M149" s="208"/>
      <c r="N149" s="207"/>
      <c r="O149" s="205">
        <f t="shared" si="46"/>
        <v>0</v>
      </c>
      <c r="P149" s="208"/>
      <c r="Q149" s="207"/>
      <c r="R149" s="205">
        <f t="shared" ref="R149:R165" si="50">Q149*$C149</f>
        <v>0</v>
      </c>
      <c r="S149" s="265"/>
      <c r="T149" s="305"/>
    </row>
    <row r="150" spans="1:20" s="209" customFormat="1" ht="51" hidden="1" x14ac:dyDescent="0.2">
      <c r="A150" s="203" t="s">
        <v>648</v>
      </c>
      <c r="B150" s="204" t="s">
        <v>146</v>
      </c>
      <c r="C150" s="205">
        <f>'Planilha orçamentária '!Q152</f>
        <v>4461.4695000000002</v>
      </c>
      <c r="D150" s="206"/>
      <c r="E150" s="207"/>
      <c r="F150" s="205">
        <f t="shared" si="47"/>
        <v>0</v>
      </c>
      <c r="G150" s="206"/>
      <c r="H150" s="207"/>
      <c r="I150" s="205">
        <f t="shared" si="48"/>
        <v>0</v>
      </c>
      <c r="J150" s="206"/>
      <c r="K150" s="207">
        <v>1</v>
      </c>
      <c r="L150" s="205">
        <f t="shared" si="49"/>
        <v>4461.4695000000002</v>
      </c>
      <c r="M150" s="208"/>
      <c r="N150" s="207"/>
      <c r="O150" s="205">
        <f t="shared" si="46"/>
        <v>0</v>
      </c>
      <c r="P150" s="208"/>
      <c r="Q150" s="207"/>
      <c r="R150" s="205">
        <f t="shared" si="50"/>
        <v>0</v>
      </c>
      <c r="S150" s="265"/>
      <c r="T150" s="305"/>
    </row>
    <row r="151" spans="1:20" hidden="1" x14ac:dyDescent="0.2">
      <c r="A151" s="203" t="s">
        <v>650</v>
      </c>
      <c r="B151" s="204" t="s">
        <v>651</v>
      </c>
      <c r="C151" s="205">
        <f>'Planilha orçamentária '!Q153</f>
        <v>247.1832</v>
      </c>
      <c r="D151" s="206"/>
      <c r="E151" s="207"/>
      <c r="F151" s="205">
        <f t="shared" si="47"/>
        <v>0</v>
      </c>
      <c r="G151" s="206"/>
      <c r="H151" s="207"/>
      <c r="I151" s="205">
        <f t="shared" si="48"/>
        <v>0</v>
      </c>
      <c r="J151" s="206"/>
      <c r="K151" s="207">
        <v>1</v>
      </c>
      <c r="L151" s="205">
        <f t="shared" si="49"/>
        <v>247.1832</v>
      </c>
      <c r="M151" s="208"/>
      <c r="N151" s="207"/>
      <c r="O151" s="205">
        <f t="shared" si="46"/>
        <v>0</v>
      </c>
      <c r="P151" s="208"/>
      <c r="Q151" s="207"/>
      <c r="R151" s="205">
        <f t="shared" si="50"/>
        <v>0</v>
      </c>
      <c r="S151" s="265"/>
      <c r="T151" s="305"/>
    </row>
    <row r="152" spans="1:20" s="209" customFormat="1" ht="38.25" hidden="1" x14ac:dyDescent="0.2">
      <c r="A152" s="203" t="s">
        <v>653</v>
      </c>
      <c r="B152" s="204" t="s">
        <v>148</v>
      </c>
      <c r="C152" s="205">
        <f>'Planilha orçamentária '!Q154</f>
        <v>409.47519999999997</v>
      </c>
      <c r="D152" s="206"/>
      <c r="E152" s="207"/>
      <c r="F152" s="205">
        <f t="shared" si="47"/>
        <v>0</v>
      </c>
      <c r="G152" s="206"/>
      <c r="H152" s="207"/>
      <c r="I152" s="205">
        <f t="shared" si="48"/>
        <v>0</v>
      </c>
      <c r="J152" s="206"/>
      <c r="K152" s="207">
        <v>1</v>
      </c>
      <c r="L152" s="205">
        <f t="shared" si="49"/>
        <v>409.47519999999997</v>
      </c>
      <c r="M152" s="208"/>
      <c r="N152" s="207"/>
      <c r="O152" s="205">
        <f t="shared" si="46"/>
        <v>0</v>
      </c>
      <c r="P152" s="208"/>
      <c r="Q152" s="207"/>
      <c r="R152" s="205">
        <f t="shared" si="50"/>
        <v>0</v>
      </c>
      <c r="S152" s="265"/>
      <c r="T152" s="305"/>
    </row>
    <row r="153" spans="1:20" s="209" customFormat="1" hidden="1" x14ac:dyDescent="0.2">
      <c r="A153" s="203" t="s">
        <v>655</v>
      </c>
      <c r="B153" s="204" t="s">
        <v>150</v>
      </c>
      <c r="C153" s="205">
        <f>'Planilha orçamentária '!Q155</f>
        <v>388.10259199999996</v>
      </c>
      <c r="D153" s="206"/>
      <c r="E153" s="207"/>
      <c r="F153" s="205">
        <f t="shared" si="47"/>
        <v>0</v>
      </c>
      <c r="G153" s="206"/>
      <c r="H153" s="207"/>
      <c r="I153" s="205">
        <f t="shared" si="48"/>
        <v>0</v>
      </c>
      <c r="J153" s="206"/>
      <c r="K153" s="207">
        <v>1</v>
      </c>
      <c r="L153" s="205">
        <f t="shared" si="49"/>
        <v>388.10259199999996</v>
      </c>
      <c r="M153" s="208"/>
      <c r="N153" s="207"/>
      <c r="O153" s="205">
        <f t="shared" si="46"/>
        <v>0</v>
      </c>
      <c r="P153" s="208"/>
      <c r="Q153" s="207"/>
      <c r="R153" s="205">
        <f t="shared" si="50"/>
        <v>0</v>
      </c>
      <c r="S153" s="265"/>
      <c r="T153" s="305"/>
    </row>
    <row r="154" spans="1:20" s="209" customFormat="1" ht="38.25" hidden="1" x14ac:dyDescent="0.2">
      <c r="A154" s="203" t="s">
        <v>657</v>
      </c>
      <c r="B154" s="204" t="s">
        <v>152</v>
      </c>
      <c r="C154" s="205">
        <f>'Planilha orçamentária '!Q156</f>
        <v>245.56027999999998</v>
      </c>
      <c r="D154" s="206"/>
      <c r="E154" s="207"/>
      <c r="F154" s="205">
        <f t="shared" si="47"/>
        <v>0</v>
      </c>
      <c r="G154" s="206"/>
      <c r="H154" s="207"/>
      <c r="I154" s="205">
        <f t="shared" si="48"/>
        <v>0</v>
      </c>
      <c r="J154" s="206"/>
      <c r="K154" s="207">
        <v>1</v>
      </c>
      <c r="L154" s="205">
        <f t="shared" si="49"/>
        <v>245.56027999999998</v>
      </c>
      <c r="M154" s="208"/>
      <c r="N154" s="207"/>
      <c r="O154" s="205">
        <f t="shared" si="46"/>
        <v>0</v>
      </c>
      <c r="P154" s="208"/>
      <c r="Q154" s="207"/>
      <c r="R154" s="205">
        <f t="shared" si="50"/>
        <v>0</v>
      </c>
      <c r="S154" s="265"/>
      <c r="T154" s="305"/>
    </row>
    <row r="155" spans="1:20" s="209" customFormat="1" hidden="1" x14ac:dyDescent="0.2">
      <c r="A155" s="203" t="s">
        <v>659</v>
      </c>
      <c r="B155" s="204" t="s">
        <v>660</v>
      </c>
      <c r="C155" s="205">
        <f>'Planilha orçamentária '!Q157</f>
        <v>424.88045600000004</v>
      </c>
      <c r="D155" s="206"/>
      <c r="E155" s="207"/>
      <c r="F155" s="205">
        <f t="shared" si="47"/>
        <v>0</v>
      </c>
      <c r="G155" s="206"/>
      <c r="H155" s="207"/>
      <c r="I155" s="205">
        <f t="shared" si="48"/>
        <v>0</v>
      </c>
      <c r="J155" s="206"/>
      <c r="K155" s="207">
        <v>1</v>
      </c>
      <c r="L155" s="205">
        <f t="shared" si="49"/>
        <v>424.88045600000004</v>
      </c>
      <c r="M155" s="208"/>
      <c r="N155" s="207"/>
      <c r="O155" s="205">
        <f t="shared" si="46"/>
        <v>0</v>
      </c>
      <c r="P155" s="208"/>
      <c r="Q155" s="207"/>
      <c r="R155" s="205">
        <f t="shared" si="50"/>
        <v>0</v>
      </c>
      <c r="S155" s="265"/>
      <c r="T155" s="305"/>
    </row>
    <row r="156" spans="1:20" s="209" customFormat="1" ht="38.25" hidden="1" x14ac:dyDescent="0.2">
      <c r="A156" s="203" t="s">
        <v>662</v>
      </c>
      <c r="B156" s="204" t="s">
        <v>663</v>
      </c>
      <c r="C156" s="205">
        <f>'Planilha orçamentária '!Q158</f>
        <v>7749.2682240000004</v>
      </c>
      <c r="D156" s="206"/>
      <c r="E156" s="207"/>
      <c r="F156" s="205">
        <f t="shared" si="47"/>
        <v>0</v>
      </c>
      <c r="G156" s="206"/>
      <c r="H156" s="207"/>
      <c r="I156" s="205">
        <f t="shared" si="48"/>
        <v>0</v>
      </c>
      <c r="J156" s="206"/>
      <c r="K156" s="207">
        <v>0.5</v>
      </c>
      <c r="L156" s="205">
        <f t="shared" si="49"/>
        <v>3874.6341120000002</v>
      </c>
      <c r="M156" s="208"/>
      <c r="N156" s="207">
        <v>0.5</v>
      </c>
      <c r="O156" s="205">
        <f t="shared" si="46"/>
        <v>3874.6341120000002</v>
      </c>
      <c r="P156" s="208"/>
      <c r="Q156" s="207"/>
      <c r="R156" s="205">
        <f t="shared" si="50"/>
        <v>0</v>
      </c>
      <c r="S156" s="265"/>
      <c r="T156" s="305"/>
    </row>
    <row r="157" spans="1:20" s="209" customFormat="1" ht="51" hidden="1" x14ac:dyDescent="0.2">
      <c r="A157" s="203" t="s">
        <v>665</v>
      </c>
      <c r="B157" s="204" t="s">
        <v>666</v>
      </c>
      <c r="C157" s="205">
        <f>'Planilha orçamentária '!Q159</f>
        <v>3820.2917593600005</v>
      </c>
      <c r="D157" s="206"/>
      <c r="E157" s="207"/>
      <c r="F157" s="205">
        <f t="shared" si="47"/>
        <v>0</v>
      </c>
      <c r="G157" s="206"/>
      <c r="H157" s="207"/>
      <c r="I157" s="205">
        <f t="shared" si="48"/>
        <v>0</v>
      </c>
      <c r="J157" s="206"/>
      <c r="K157" s="207"/>
      <c r="L157" s="205">
        <f t="shared" si="49"/>
        <v>0</v>
      </c>
      <c r="M157" s="208"/>
      <c r="N157" s="207">
        <v>1</v>
      </c>
      <c r="O157" s="205">
        <f t="shared" si="46"/>
        <v>3820.2917593600005</v>
      </c>
      <c r="P157" s="208"/>
      <c r="Q157" s="207"/>
      <c r="R157" s="205">
        <f t="shared" si="50"/>
        <v>0</v>
      </c>
      <c r="S157" s="265"/>
      <c r="T157" s="305"/>
    </row>
    <row r="158" spans="1:20" s="209" customFormat="1" ht="38.25" hidden="1" x14ac:dyDescent="0.2">
      <c r="A158" s="203" t="s">
        <v>668</v>
      </c>
      <c r="B158" s="204" t="s">
        <v>669</v>
      </c>
      <c r="C158" s="205">
        <f>'Planilha orçamentária '!Q160</f>
        <v>5848.50432</v>
      </c>
      <c r="D158" s="206"/>
      <c r="E158" s="207"/>
      <c r="F158" s="205">
        <f t="shared" si="47"/>
        <v>0</v>
      </c>
      <c r="G158" s="206"/>
      <c r="H158" s="207"/>
      <c r="I158" s="205">
        <f t="shared" si="48"/>
        <v>0</v>
      </c>
      <c r="J158" s="206"/>
      <c r="K158" s="207">
        <v>0.5</v>
      </c>
      <c r="L158" s="205">
        <f t="shared" si="49"/>
        <v>2924.25216</v>
      </c>
      <c r="M158" s="208"/>
      <c r="N158" s="207">
        <v>0.5</v>
      </c>
      <c r="O158" s="205">
        <f t="shared" si="46"/>
        <v>2924.25216</v>
      </c>
      <c r="P158" s="208"/>
      <c r="Q158" s="207"/>
      <c r="R158" s="205">
        <f t="shared" si="50"/>
        <v>0</v>
      </c>
      <c r="S158" s="265"/>
      <c r="T158" s="305"/>
    </row>
    <row r="159" spans="1:20" s="209" customFormat="1" ht="38.25" hidden="1" x14ac:dyDescent="0.2">
      <c r="A159" s="203" t="s">
        <v>671</v>
      </c>
      <c r="B159" s="204" t="s">
        <v>155</v>
      </c>
      <c r="C159" s="205">
        <f>'Planilha orçamentária '!Q161</f>
        <v>3160.07492</v>
      </c>
      <c r="D159" s="206"/>
      <c r="E159" s="207"/>
      <c r="F159" s="205">
        <f t="shared" si="47"/>
        <v>0</v>
      </c>
      <c r="G159" s="206"/>
      <c r="H159" s="207"/>
      <c r="I159" s="205">
        <f t="shared" si="48"/>
        <v>0</v>
      </c>
      <c r="J159" s="206"/>
      <c r="K159" s="207">
        <v>1</v>
      </c>
      <c r="L159" s="205">
        <f t="shared" si="49"/>
        <v>3160.07492</v>
      </c>
      <c r="M159" s="208"/>
      <c r="N159" s="207"/>
      <c r="O159" s="205">
        <f t="shared" si="46"/>
        <v>0</v>
      </c>
      <c r="P159" s="208"/>
      <c r="Q159" s="207"/>
      <c r="R159" s="205">
        <f t="shared" si="50"/>
        <v>0</v>
      </c>
      <c r="S159" s="265"/>
      <c r="T159" s="305"/>
    </row>
    <row r="160" spans="1:20" s="209" customFormat="1" ht="51" hidden="1" x14ac:dyDescent="0.2">
      <c r="A160" s="203" t="s">
        <v>673</v>
      </c>
      <c r="B160" s="204" t="s">
        <v>157</v>
      </c>
      <c r="C160" s="205">
        <f>'Planilha orçamentária '!Q162</f>
        <v>9258.5089199999984</v>
      </c>
      <c r="D160" s="206"/>
      <c r="E160" s="207"/>
      <c r="F160" s="205">
        <f t="shared" si="47"/>
        <v>0</v>
      </c>
      <c r="G160" s="206"/>
      <c r="H160" s="207"/>
      <c r="I160" s="205">
        <f t="shared" si="48"/>
        <v>0</v>
      </c>
      <c r="J160" s="206"/>
      <c r="K160" s="207">
        <v>1</v>
      </c>
      <c r="L160" s="205">
        <f t="shared" si="49"/>
        <v>9258.5089199999984</v>
      </c>
      <c r="M160" s="208"/>
      <c r="N160" s="207"/>
      <c r="O160" s="205">
        <f t="shared" si="46"/>
        <v>0</v>
      </c>
      <c r="P160" s="208"/>
      <c r="Q160" s="207"/>
      <c r="R160" s="205">
        <f t="shared" si="50"/>
        <v>0</v>
      </c>
      <c r="S160" s="265"/>
      <c r="T160" s="305"/>
    </row>
    <row r="161" spans="1:20" ht="38.25" hidden="1" x14ac:dyDescent="0.2">
      <c r="A161" s="203" t="s">
        <v>675</v>
      </c>
      <c r="B161" s="204" t="s">
        <v>158</v>
      </c>
      <c r="C161" s="205">
        <f>'Planilha orçamentária '!Q163</f>
        <v>869.35829520000004</v>
      </c>
      <c r="D161" s="206"/>
      <c r="E161" s="207"/>
      <c r="F161" s="205">
        <f t="shared" si="47"/>
        <v>0</v>
      </c>
      <c r="G161" s="206"/>
      <c r="H161" s="207"/>
      <c r="I161" s="205">
        <f t="shared" si="48"/>
        <v>0</v>
      </c>
      <c r="J161" s="206"/>
      <c r="K161" s="207"/>
      <c r="L161" s="205">
        <f t="shared" si="49"/>
        <v>0</v>
      </c>
      <c r="M161" s="208"/>
      <c r="N161" s="207">
        <v>1</v>
      </c>
      <c r="O161" s="205">
        <f t="shared" si="46"/>
        <v>869.35829520000004</v>
      </c>
      <c r="P161" s="208"/>
      <c r="Q161" s="207"/>
      <c r="R161" s="205">
        <f t="shared" si="50"/>
        <v>0</v>
      </c>
      <c r="S161" s="265"/>
      <c r="T161" s="305"/>
    </row>
    <row r="162" spans="1:20" s="209" customFormat="1" ht="25.5" hidden="1" x14ac:dyDescent="0.2">
      <c r="A162" s="203" t="s">
        <v>677</v>
      </c>
      <c r="B162" s="204" t="s">
        <v>160</v>
      </c>
      <c r="C162" s="205">
        <f>'Planilha orçamentária '!Q164</f>
        <v>550.29471999999998</v>
      </c>
      <c r="D162" s="206"/>
      <c r="E162" s="207"/>
      <c r="F162" s="205">
        <f t="shared" si="47"/>
        <v>0</v>
      </c>
      <c r="G162" s="206"/>
      <c r="H162" s="207"/>
      <c r="I162" s="205">
        <f t="shared" si="48"/>
        <v>0</v>
      </c>
      <c r="J162" s="206"/>
      <c r="K162" s="207">
        <v>1</v>
      </c>
      <c r="L162" s="205">
        <f t="shared" si="49"/>
        <v>550.29471999999998</v>
      </c>
      <c r="M162" s="208"/>
      <c r="N162" s="207"/>
      <c r="O162" s="205">
        <f t="shared" si="46"/>
        <v>0</v>
      </c>
      <c r="P162" s="208"/>
      <c r="Q162" s="207"/>
      <c r="R162" s="205">
        <f t="shared" si="50"/>
        <v>0</v>
      </c>
      <c r="S162" s="265"/>
      <c r="T162" s="305"/>
    </row>
    <row r="163" spans="1:20" s="209" customFormat="1" ht="38.25" hidden="1" x14ac:dyDescent="0.2">
      <c r="A163" s="203" t="s">
        <v>679</v>
      </c>
      <c r="B163" s="204" t="s">
        <v>162</v>
      </c>
      <c r="C163" s="205">
        <f>'Planilha orçamentária '!Q165</f>
        <v>2646.6079999999997</v>
      </c>
      <c r="D163" s="206"/>
      <c r="E163" s="207"/>
      <c r="F163" s="205">
        <f t="shared" si="47"/>
        <v>0</v>
      </c>
      <c r="G163" s="206"/>
      <c r="H163" s="207"/>
      <c r="I163" s="205">
        <f t="shared" si="48"/>
        <v>0</v>
      </c>
      <c r="J163" s="206"/>
      <c r="K163" s="207">
        <v>1</v>
      </c>
      <c r="L163" s="205">
        <f t="shared" si="49"/>
        <v>2646.6079999999997</v>
      </c>
      <c r="M163" s="208"/>
      <c r="N163" s="207"/>
      <c r="O163" s="205">
        <f t="shared" si="46"/>
        <v>0</v>
      </c>
      <c r="P163" s="208"/>
      <c r="Q163" s="207"/>
      <c r="R163" s="205">
        <f t="shared" si="50"/>
        <v>0</v>
      </c>
      <c r="S163" s="265"/>
      <c r="T163" s="305"/>
    </row>
    <row r="164" spans="1:20" s="209" customFormat="1" ht="25.5" hidden="1" x14ac:dyDescent="0.2">
      <c r="A164" s="203" t="s">
        <v>681</v>
      </c>
      <c r="B164" s="204" t="s">
        <v>164</v>
      </c>
      <c r="C164" s="205">
        <f>'Planilha orçamentária '!Q166</f>
        <v>241.88998399999997</v>
      </c>
      <c r="D164" s="206"/>
      <c r="E164" s="207">
        <v>1</v>
      </c>
      <c r="F164" s="205">
        <f t="shared" si="47"/>
        <v>241.88998399999997</v>
      </c>
      <c r="G164" s="206"/>
      <c r="H164" s="207"/>
      <c r="I164" s="205">
        <f t="shared" si="48"/>
        <v>0</v>
      </c>
      <c r="J164" s="206"/>
      <c r="K164" s="207"/>
      <c r="L164" s="205">
        <f t="shared" si="49"/>
        <v>0</v>
      </c>
      <c r="M164" s="208"/>
      <c r="N164" s="207"/>
      <c r="O164" s="205">
        <f t="shared" si="46"/>
        <v>0</v>
      </c>
      <c r="P164" s="208"/>
      <c r="Q164" s="207"/>
      <c r="R164" s="205">
        <f t="shared" si="50"/>
        <v>0</v>
      </c>
      <c r="S164" s="265"/>
      <c r="T164" s="305"/>
    </row>
    <row r="165" spans="1:20" s="209" customFormat="1" ht="63.75" hidden="1" x14ac:dyDescent="0.2">
      <c r="A165" s="203" t="s">
        <v>682</v>
      </c>
      <c r="B165" s="204" t="s">
        <v>683</v>
      </c>
      <c r="C165" s="205">
        <f>'Planilha orçamentária '!Q167</f>
        <v>92.381599999999992</v>
      </c>
      <c r="D165" s="206"/>
      <c r="E165" s="207">
        <v>1</v>
      </c>
      <c r="F165" s="205">
        <f t="shared" si="47"/>
        <v>92.381599999999992</v>
      </c>
      <c r="G165" s="206"/>
      <c r="H165" s="207"/>
      <c r="I165" s="205">
        <f t="shared" si="48"/>
        <v>0</v>
      </c>
      <c r="J165" s="206"/>
      <c r="K165" s="207"/>
      <c r="L165" s="205">
        <f t="shared" si="49"/>
        <v>0</v>
      </c>
      <c r="M165" s="208"/>
      <c r="N165" s="207"/>
      <c r="O165" s="205">
        <f t="shared" si="46"/>
        <v>0</v>
      </c>
      <c r="P165" s="208"/>
      <c r="Q165" s="207"/>
      <c r="R165" s="205">
        <f t="shared" si="50"/>
        <v>0</v>
      </c>
      <c r="S165" s="265"/>
      <c r="T165" s="305"/>
    </row>
    <row r="166" spans="1:20" x14ac:dyDescent="0.2">
      <c r="A166" s="219" t="s">
        <v>209</v>
      </c>
      <c r="B166" s="220" t="s">
        <v>684</v>
      </c>
      <c r="C166" s="221">
        <f>'Planilha orçamentária '!F168</f>
        <v>3810.9916787200004</v>
      </c>
      <c r="D166" s="222"/>
      <c r="E166" s="223">
        <f>F166/$C166</f>
        <v>1</v>
      </c>
      <c r="F166" s="221">
        <f>SUM(F167:F175)</f>
        <v>3810.9916787200004</v>
      </c>
      <c r="G166" s="224"/>
      <c r="H166" s="223">
        <f>I166/$C166</f>
        <v>0</v>
      </c>
      <c r="I166" s="221">
        <f>SUM(I167:I175)</f>
        <v>0</v>
      </c>
      <c r="J166" s="225"/>
      <c r="K166" s="223">
        <f>L166/$C166</f>
        <v>0</v>
      </c>
      <c r="L166" s="221">
        <f>SUM(L167:L175)</f>
        <v>0</v>
      </c>
      <c r="M166" s="226"/>
      <c r="N166" s="223">
        <f>O166/$C166</f>
        <v>0</v>
      </c>
      <c r="O166" s="221">
        <f>SUM(O167:O175)</f>
        <v>0</v>
      </c>
      <c r="P166" s="226"/>
      <c r="Q166" s="223">
        <f>R166/$C166</f>
        <v>0</v>
      </c>
      <c r="R166" s="221">
        <f>SUM(R167:R175)</f>
        <v>0</v>
      </c>
      <c r="S166" s="267"/>
      <c r="T166" s="305"/>
    </row>
    <row r="167" spans="1:20" s="209" customFormat="1" ht="25.5" hidden="1" x14ac:dyDescent="0.2">
      <c r="A167" s="203" t="s">
        <v>210</v>
      </c>
      <c r="B167" s="204" t="s">
        <v>685</v>
      </c>
      <c r="C167" s="205">
        <f>'Planilha orçamentária '!Q169</f>
        <v>570.61867200000006</v>
      </c>
      <c r="D167" s="206"/>
      <c r="E167" s="207">
        <v>1</v>
      </c>
      <c r="F167" s="205">
        <f t="shared" ref="F167:F175" si="51">E167*$C167</f>
        <v>570.61867200000006</v>
      </c>
      <c r="G167" s="206"/>
      <c r="H167" s="207"/>
      <c r="I167" s="205">
        <f t="shared" ref="I167:I175" si="52">H167*$C167</f>
        <v>0</v>
      </c>
      <c r="J167" s="206"/>
      <c r="K167" s="207"/>
      <c r="L167" s="205">
        <f t="shared" ref="L167:L175" si="53">K167*$C167</f>
        <v>0</v>
      </c>
      <c r="M167" s="208"/>
      <c r="N167" s="207"/>
      <c r="O167" s="205">
        <f t="shared" ref="O167:O175" si="54">N167*$C167</f>
        <v>0</v>
      </c>
      <c r="P167" s="208"/>
      <c r="Q167" s="207"/>
      <c r="R167" s="205">
        <f t="shared" ref="R167:R175" si="55">Q167*$C167</f>
        <v>0</v>
      </c>
      <c r="S167" s="265"/>
      <c r="T167" s="305"/>
    </row>
    <row r="168" spans="1:20" s="209" customFormat="1" hidden="1" x14ac:dyDescent="0.2">
      <c r="A168" s="203" t="s">
        <v>227</v>
      </c>
      <c r="B168" s="204" t="s">
        <v>71</v>
      </c>
      <c r="C168" s="205">
        <f>'Planilha orçamentária '!Q170</f>
        <v>488.25423360000002</v>
      </c>
      <c r="D168" s="206"/>
      <c r="E168" s="207">
        <v>1</v>
      </c>
      <c r="F168" s="205">
        <f t="shared" si="51"/>
        <v>488.25423360000002</v>
      </c>
      <c r="G168" s="206"/>
      <c r="H168" s="207"/>
      <c r="I168" s="205">
        <f t="shared" si="52"/>
        <v>0</v>
      </c>
      <c r="J168" s="206"/>
      <c r="K168" s="207"/>
      <c r="L168" s="205">
        <f t="shared" si="53"/>
        <v>0</v>
      </c>
      <c r="M168" s="208"/>
      <c r="N168" s="207"/>
      <c r="O168" s="205">
        <f t="shared" si="54"/>
        <v>0</v>
      </c>
      <c r="P168" s="208"/>
      <c r="Q168" s="207"/>
      <c r="R168" s="205">
        <f t="shared" si="55"/>
        <v>0</v>
      </c>
      <c r="S168" s="265"/>
      <c r="T168" s="305"/>
    </row>
    <row r="169" spans="1:20" s="209" customFormat="1" hidden="1" x14ac:dyDescent="0.2">
      <c r="A169" s="203" t="s">
        <v>229</v>
      </c>
      <c r="B169" s="204" t="s">
        <v>175</v>
      </c>
      <c r="C169" s="205">
        <f>'Planilha orçamentária '!Q171</f>
        <v>23.469919999999995</v>
      </c>
      <c r="D169" s="206"/>
      <c r="E169" s="207">
        <v>1</v>
      </c>
      <c r="F169" s="205">
        <f t="shared" si="51"/>
        <v>23.469919999999995</v>
      </c>
      <c r="G169" s="206"/>
      <c r="H169" s="207"/>
      <c r="I169" s="205">
        <f t="shared" si="52"/>
        <v>0</v>
      </c>
      <c r="J169" s="206"/>
      <c r="K169" s="207"/>
      <c r="L169" s="205">
        <f t="shared" si="53"/>
        <v>0</v>
      </c>
      <c r="M169" s="208"/>
      <c r="N169" s="207"/>
      <c r="O169" s="205">
        <f t="shared" si="54"/>
        <v>0</v>
      </c>
      <c r="P169" s="208"/>
      <c r="Q169" s="207"/>
      <c r="R169" s="205">
        <f t="shared" si="55"/>
        <v>0</v>
      </c>
      <c r="S169" s="265"/>
      <c r="T169" s="305"/>
    </row>
    <row r="170" spans="1:20" s="209" customFormat="1" hidden="1" x14ac:dyDescent="0.2">
      <c r="A170" s="203" t="s">
        <v>687</v>
      </c>
      <c r="B170" s="204" t="s">
        <v>688</v>
      </c>
      <c r="C170" s="205">
        <f>'Planilha orçamentária '!Q172</f>
        <v>210.94938872000003</v>
      </c>
      <c r="D170" s="206"/>
      <c r="E170" s="207">
        <v>1</v>
      </c>
      <c r="F170" s="205">
        <f t="shared" si="51"/>
        <v>210.94938872000003</v>
      </c>
      <c r="G170" s="206"/>
      <c r="H170" s="207"/>
      <c r="I170" s="205">
        <f t="shared" si="52"/>
        <v>0</v>
      </c>
      <c r="J170" s="206"/>
      <c r="K170" s="207"/>
      <c r="L170" s="205">
        <f t="shared" si="53"/>
        <v>0</v>
      </c>
      <c r="M170" s="208"/>
      <c r="N170" s="207"/>
      <c r="O170" s="205">
        <f t="shared" si="54"/>
        <v>0</v>
      </c>
      <c r="P170" s="208"/>
      <c r="Q170" s="207"/>
      <c r="R170" s="205">
        <f t="shared" si="55"/>
        <v>0</v>
      </c>
      <c r="S170" s="265"/>
      <c r="T170" s="305"/>
    </row>
    <row r="171" spans="1:20" s="209" customFormat="1" hidden="1" x14ac:dyDescent="0.2">
      <c r="A171" s="203" t="s">
        <v>690</v>
      </c>
      <c r="B171" s="204" t="s">
        <v>531</v>
      </c>
      <c r="C171" s="205">
        <f>'Planilha orçamentária '!Q173</f>
        <v>880.26057240000011</v>
      </c>
      <c r="D171" s="206"/>
      <c r="E171" s="207">
        <v>1</v>
      </c>
      <c r="F171" s="205">
        <f t="shared" si="51"/>
        <v>880.26057240000011</v>
      </c>
      <c r="G171" s="206"/>
      <c r="H171" s="207"/>
      <c r="I171" s="205">
        <f t="shared" si="52"/>
        <v>0</v>
      </c>
      <c r="J171" s="206"/>
      <c r="K171" s="207"/>
      <c r="L171" s="205">
        <f t="shared" si="53"/>
        <v>0</v>
      </c>
      <c r="M171" s="208"/>
      <c r="N171" s="207"/>
      <c r="O171" s="205">
        <f t="shared" si="54"/>
        <v>0</v>
      </c>
      <c r="P171" s="208"/>
      <c r="Q171" s="207"/>
      <c r="R171" s="205">
        <f t="shared" si="55"/>
        <v>0</v>
      </c>
      <c r="S171" s="265"/>
      <c r="T171" s="305"/>
    </row>
    <row r="172" spans="1:20" s="209" customFormat="1" hidden="1" x14ac:dyDescent="0.2">
      <c r="A172" s="203" t="s">
        <v>692</v>
      </c>
      <c r="B172" s="204" t="s">
        <v>91</v>
      </c>
      <c r="C172" s="205">
        <f>'Planilha orçamentária '!Q174</f>
        <v>150.9740056</v>
      </c>
      <c r="D172" s="206"/>
      <c r="E172" s="207">
        <v>1</v>
      </c>
      <c r="F172" s="205">
        <f t="shared" si="51"/>
        <v>150.9740056</v>
      </c>
      <c r="G172" s="206"/>
      <c r="H172" s="207"/>
      <c r="I172" s="205">
        <f t="shared" si="52"/>
        <v>0</v>
      </c>
      <c r="J172" s="206"/>
      <c r="K172" s="207"/>
      <c r="L172" s="205">
        <f t="shared" si="53"/>
        <v>0</v>
      </c>
      <c r="M172" s="208"/>
      <c r="N172" s="207"/>
      <c r="O172" s="205">
        <f t="shared" si="54"/>
        <v>0</v>
      </c>
      <c r="P172" s="208"/>
      <c r="Q172" s="207"/>
      <c r="R172" s="205">
        <f t="shared" si="55"/>
        <v>0</v>
      </c>
      <c r="S172" s="265"/>
      <c r="T172" s="305"/>
    </row>
    <row r="173" spans="1:20" s="209" customFormat="1" ht="25.5" hidden="1" x14ac:dyDescent="0.2">
      <c r="A173" s="203" t="s">
        <v>693</v>
      </c>
      <c r="B173" s="204" t="s">
        <v>694</v>
      </c>
      <c r="C173" s="205">
        <f>'Planilha orçamentária '!Q175</f>
        <v>118.12610480000001</v>
      </c>
      <c r="D173" s="206"/>
      <c r="E173" s="207">
        <v>1</v>
      </c>
      <c r="F173" s="205">
        <f t="shared" si="51"/>
        <v>118.12610480000001</v>
      </c>
      <c r="G173" s="206"/>
      <c r="H173" s="207"/>
      <c r="I173" s="205">
        <f t="shared" si="52"/>
        <v>0</v>
      </c>
      <c r="J173" s="206"/>
      <c r="K173" s="207"/>
      <c r="L173" s="205">
        <f t="shared" si="53"/>
        <v>0</v>
      </c>
      <c r="M173" s="208"/>
      <c r="N173" s="207"/>
      <c r="O173" s="205">
        <f t="shared" si="54"/>
        <v>0</v>
      </c>
      <c r="P173" s="208"/>
      <c r="Q173" s="207"/>
      <c r="R173" s="205">
        <f t="shared" si="55"/>
        <v>0</v>
      </c>
      <c r="S173" s="265"/>
      <c r="T173" s="305"/>
    </row>
    <row r="174" spans="1:20" s="209" customFormat="1" ht="38.25" hidden="1" x14ac:dyDescent="0.2">
      <c r="A174" s="203" t="s">
        <v>695</v>
      </c>
      <c r="B174" s="204" t="s">
        <v>696</v>
      </c>
      <c r="C174" s="205">
        <f>'Planilha orçamentária '!Q176</f>
        <v>1052.5884600000002</v>
      </c>
      <c r="D174" s="206"/>
      <c r="E174" s="207">
        <v>1</v>
      </c>
      <c r="F174" s="205">
        <f t="shared" si="51"/>
        <v>1052.5884600000002</v>
      </c>
      <c r="G174" s="206"/>
      <c r="H174" s="207"/>
      <c r="I174" s="205">
        <f t="shared" si="52"/>
        <v>0</v>
      </c>
      <c r="J174" s="206"/>
      <c r="K174" s="207"/>
      <c r="L174" s="205">
        <f t="shared" si="53"/>
        <v>0</v>
      </c>
      <c r="M174" s="208"/>
      <c r="N174" s="207"/>
      <c r="O174" s="205">
        <f t="shared" si="54"/>
        <v>0</v>
      </c>
      <c r="P174" s="208"/>
      <c r="Q174" s="207"/>
      <c r="R174" s="205">
        <f t="shared" si="55"/>
        <v>0</v>
      </c>
      <c r="S174" s="265"/>
      <c r="T174" s="305"/>
    </row>
    <row r="175" spans="1:20" s="209" customFormat="1" ht="25.5" hidden="1" x14ac:dyDescent="0.2">
      <c r="A175" s="203" t="s">
        <v>698</v>
      </c>
      <c r="B175" s="204" t="s">
        <v>699</v>
      </c>
      <c r="C175" s="205">
        <f>'Planilha orçamentária '!Q177</f>
        <v>315.75032160000001</v>
      </c>
      <c r="D175" s="206"/>
      <c r="E175" s="207">
        <v>1</v>
      </c>
      <c r="F175" s="205">
        <f t="shared" si="51"/>
        <v>315.75032160000001</v>
      </c>
      <c r="G175" s="206"/>
      <c r="H175" s="207"/>
      <c r="I175" s="205">
        <f t="shared" si="52"/>
        <v>0</v>
      </c>
      <c r="J175" s="206"/>
      <c r="K175" s="207"/>
      <c r="L175" s="205">
        <f t="shared" si="53"/>
        <v>0</v>
      </c>
      <c r="M175" s="208"/>
      <c r="N175" s="207"/>
      <c r="O175" s="205">
        <f t="shared" si="54"/>
        <v>0</v>
      </c>
      <c r="P175" s="208"/>
      <c r="Q175" s="207"/>
      <c r="R175" s="205">
        <f t="shared" si="55"/>
        <v>0</v>
      </c>
      <c r="S175" s="265"/>
      <c r="T175" s="305"/>
    </row>
    <row r="176" spans="1:20" s="209" customFormat="1" x14ac:dyDescent="0.2">
      <c r="A176" s="227" t="s">
        <v>248</v>
      </c>
      <c r="B176" s="228" t="s">
        <v>701</v>
      </c>
      <c r="C176" s="279">
        <f>'Planilha orçamentária '!F178</f>
        <v>5827.4962447999987</v>
      </c>
      <c r="D176" s="230"/>
      <c r="E176" s="231">
        <f>F176/$C176</f>
        <v>0.45376870298279426</v>
      </c>
      <c r="F176" s="229">
        <f>SUM(F177:F204)</f>
        <v>2644.3354126399995</v>
      </c>
      <c r="G176" s="232"/>
      <c r="H176" s="231">
        <f>I176/$C176</f>
        <v>0</v>
      </c>
      <c r="I176" s="229">
        <f>SUM(I177:I204)</f>
        <v>0</v>
      </c>
      <c r="J176" s="233"/>
      <c r="K176" s="231">
        <f>L176/$C176</f>
        <v>0.54623129701720596</v>
      </c>
      <c r="L176" s="229">
        <f>SUM(L177:L204)</f>
        <v>3183.1608321600006</v>
      </c>
      <c r="M176" s="234"/>
      <c r="N176" s="231">
        <f>O176/$C176</f>
        <v>0</v>
      </c>
      <c r="O176" s="229">
        <f>SUM(O177:O204)</f>
        <v>0</v>
      </c>
      <c r="P176" s="234"/>
      <c r="Q176" s="231">
        <f>R176/$C176</f>
        <v>0</v>
      </c>
      <c r="R176" s="229">
        <f>SUM(R177:R204)</f>
        <v>0</v>
      </c>
      <c r="S176" s="268"/>
      <c r="T176" s="305"/>
    </row>
    <row r="177" spans="1:20" s="209" customFormat="1" ht="25.5" hidden="1" x14ac:dyDescent="0.2">
      <c r="A177" s="203" t="s">
        <v>249</v>
      </c>
      <c r="B177" s="204" t="s">
        <v>702</v>
      </c>
      <c r="C177" s="205">
        <f>'Planilha orçamentária '!Q179</f>
        <v>1192.4716800000001</v>
      </c>
      <c r="D177" s="206"/>
      <c r="E177" s="207"/>
      <c r="F177" s="205">
        <f t="shared" ref="F177:F204" si="56">E177*$C177</f>
        <v>0</v>
      </c>
      <c r="G177" s="206"/>
      <c r="H177" s="207"/>
      <c r="I177" s="205">
        <f t="shared" ref="I177:I204" si="57">H177*$C177</f>
        <v>0</v>
      </c>
      <c r="J177" s="206"/>
      <c r="K177" s="207">
        <v>1</v>
      </c>
      <c r="L177" s="205">
        <f t="shared" ref="L177:L204" si="58">K177*$C177</f>
        <v>1192.4716800000001</v>
      </c>
      <c r="M177" s="208"/>
      <c r="N177" s="207"/>
      <c r="O177" s="205">
        <f t="shared" ref="O177:O204" si="59">N177*$C177</f>
        <v>0</v>
      </c>
      <c r="P177" s="208"/>
      <c r="Q177" s="207"/>
      <c r="R177" s="205">
        <f t="shared" ref="R177:R204" si="60">Q177*$C177</f>
        <v>0</v>
      </c>
      <c r="S177" s="265"/>
      <c r="T177" s="305"/>
    </row>
    <row r="178" spans="1:20" s="209" customFormat="1" ht="25.5" hidden="1" x14ac:dyDescent="0.2">
      <c r="A178" s="203" t="s">
        <v>250</v>
      </c>
      <c r="B178" s="204" t="s">
        <v>703</v>
      </c>
      <c r="C178" s="205">
        <f>'Planilha orçamentária '!Q180</f>
        <v>50.273067999999995</v>
      </c>
      <c r="D178" s="206"/>
      <c r="E178" s="207"/>
      <c r="F178" s="205">
        <f t="shared" si="56"/>
        <v>0</v>
      </c>
      <c r="G178" s="206"/>
      <c r="H178" s="207"/>
      <c r="I178" s="205">
        <f t="shared" si="57"/>
        <v>0</v>
      </c>
      <c r="J178" s="206"/>
      <c r="K178" s="207">
        <v>1</v>
      </c>
      <c r="L178" s="205">
        <f t="shared" si="58"/>
        <v>50.273067999999995</v>
      </c>
      <c r="M178" s="208"/>
      <c r="N178" s="207"/>
      <c r="O178" s="205">
        <f t="shared" si="59"/>
        <v>0</v>
      </c>
      <c r="P178" s="208"/>
      <c r="Q178" s="207"/>
      <c r="R178" s="205">
        <f t="shared" si="60"/>
        <v>0</v>
      </c>
      <c r="S178" s="265"/>
      <c r="T178" s="305"/>
    </row>
    <row r="179" spans="1:20" s="209" customFormat="1" hidden="1" x14ac:dyDescent="0.2">
      <c r="A179" s="203" t="s">
        <v>252</v>
      </c>
      <c r="B179" s="204" t="s">
        <v>212</v>
      </c>
      <c r="C179" s="205">
        <f>'Planilha orçamentária '!Q181</f>
        <v>938.05025679999983</v>
      </c>
      <c r="D179" s="206"/>
      <c r="E179" s="207">
        <v>0.8</v>
      </c>
      <c r="F179" s="205">
        <f t="shared" si="56"/>
        <v>750.44020543999989</v>
      </c>
      <c r="G179" s="206"/>
      <c r="H179" s="207"/>
      <c r="I179" s="205">
        <f t="shared" si="57"/>
        <v>0</v>
      </c>
      <c r="J179" s="206"/>
      <c r="K179" s="207">
        <v>0.2</v>
      </c>
      <c r="L179" s="205">
        <f t="shared" si="58"/>
        <v>187.61005135999997</v>
      </c>
      <c r="M179" s="208"/>
      <c r="N179" s="207"/>
      <c r="O179" s="205">
        <f t="shared" si="59"/>
        <v>0</v>
      </c>
      <c r="P179" s="208"/>
      <c r="Q179" s="207"/>
      <c r="R179" s="205">
        <f t="shared" si="60"/>
        <v>0</v>
      </c>
      <c r="S179" s="265"/>
      <c r="T179" s="305"/>
    </row>
    <row r="180" spans="1:20" s="209" customFormat="1" hidden="1" x14ac:dyDescent="0.2">
      <c r="A180" s="203" t="s">
        <v>705</v>
      </c>
      <c r="B180" s="204" t="s">
        <v>214</v>
      </c>
      <c r="C180" s="205">
        <f>'Planilha orçamentária '!Q182</f>
        <v>198.22095199999998</v>
      </c>
      <c r="D180" s="206"/>
      <c r="E180" s="207">
        <v>0.5</v>
      </c>
      <c r="F180" s="205">
        <f t="shared" si="56"/>
        <v>99.110475999999991</v>
      </c>
      <c r="G180" s="206"/>
      <c r="H180" s="207"/>
      <c r="I180" s="205">
        <f t="shared" si="57"/>
        <v>0</v>
      </c>
      <c r="J180" s="206"/>
      <c r="K180" s="207">
        <v>0.5</v>
      </c>
      <c r="L180" s="205">
        <f t="shared" si="58"/>
        <v>99.110475999999991</v>
      </c>
      <c r="M180" s="208"/>
      <c r="N180" s="207"/>
      <c r="O180" s="205">
        <f t="shared" si="59"/>
        <v>0</v>
      </c>
      <c r="P180" s="208"/>
      <c r="Q180" s="207"/>
      <c r="R180" s="205">
        <f t="shared" si="60"/>
        <v>0</v>
      </c>
      <c r="S180" s="265"/>
      <c r="T180" s="305"/>
    </row>
    <row r="181" spans="1:20" s="209" customFormat="1" hidden="1" x14ac:dyDescent="0.2">
      <c r="A181" s="203" t="s">
        <v>707</v>
      </c>
      <c r="B181" s="204" t="s">
        <v>708</v>
      </c>
      <c r="C181" s="205">
        <f>'Planilha orçamentária '!Q183</f>
        <v>12.883488</v>
      </c>
      <c r="D181" s="206"/>
      <c r="E181" s="207"/>
      <c r="F181" s="205">
        <f t="shared" si="56"/>
        <v>0</v>
      </c>
      <c r="G181" s="206"/>
      <c r="H181" s="207"/>
      <c r="I181" s="205">
        <f t="shared" si="57"/>
        <v>0</v>
      </c>
      <c r="J181" s="206"/>
      <c r="K181" s="207">
        <v>1</v>
      </c>
      <c r="L181" s="205">
        <f t="shared" si="58"/>
        <v>12.883488</v>
      </c>
      <c r="M181" s="208"/>
      <c r="N181" s="207"/>
      <c r="O181" s="205">
        <f t="shared" si="59"/>
        <v>0</v>
      </c>
      <c r="P181" s="208"/>
      <c r="Q181" s="207"/>
      <c r="R181" s="205">
        <f t="shared" si="60"/>
        <v>0</v>
      </c>
      <c r="S181" s="265"/>
      <c r="T181" s="305"/>
    </row>
    <row r="182" spans="1:20" s="209" customFormat="1" ht="25.5" hidden="1" x14ac:dyDescent="0.2">
      <c r="A182" s="203" t="s">
        <v>709</v>
      </c>
      <c r="B182" s="204" t="s">
        <v>216</v>
      </c>
      <c r="C182" s="205">
        <f>'Planilha orçamentária '!Q184</f>
        <v>44.867495999999996</v>
      </c>
      <c r="D182" s="206"/>
      <c r="E182" s="207">
        <v>1</v>
      </c>
      <c r="F182" s="205">
        <f t="shared" si="56"/>
        <v>44.867495999999996</v>
      </c>
      <c r="G182" s="206"/>
      <c r="H182" s="207"/>
      <c r="I182" s="205">
        <f t="shared" si="57"/>
        <v>0</v>
      </c>
      <c r="J182" s="206"/>
      <c r="K182" s="207"/>
      <c r="L182" s="205">
        <f t="shared" si="58"/>
        <v>0</v>
      </c>
      <c r="M182" s="208"/>
      <c r="N182" s="207"/>
      <c r="O182" s="205">
        <f t="shared" si="59"/>
        <v>0</v>
      </c>
      <c r="P182" s="208"/>
      <c r="Q182" s="207"/>
      <c r="R182" s="205">
        <f t="shared" si="60"/>
        <v>0</v>
      </c>
      <c r="S182" s="265"/>
      <c r="T182" s="305"/>
    </row>
    <row r="183" spans="1:20" s="209" customFormat="1" hidden="1" x14ac:dyDescent="0.2">
      <c r="A183" s="203" t="s">
        <v>710</v>
      </c>
      <c r="B183" s="204" t="s">
        <v>218</v>
      </c>
      <c r="C183" s="205">
        <f>'Planilha orçamentária '!Q185</f>
        <v>8.7637679999999989</v>
      </c>
      <c r="D183" s="206"/>
      <c r="E183" s="207">
        <v>0.8</v>
      </c>
      <c r="F183" s="205">
        <f t="shared" si="56"/>
        <v>7.0110143999999996</v>
      </c>
      <c r="G183" s="206"/>
      <c r="H183" s="207"/>
      <c r="I183" s="205">
        <f t="shared" si="57"/>
        <v>0</v>
      </c>
      <c r="J183" s="206"/>
      <c r="K183" s="207">
        <v>0.2</v>
      </c>
      <c r="L183" s="205">
        <f t="shared" si="58"/>
        <v>1.7527535999999999</v>
      </c>
      <c r="M183" s="208"/>
      <c r="N183" s="207"/>
      <c r="O183" s="205">
        <f t="shared" si="59"/>
        <v>0</v>
      </c>
      <c r="P183" s="208"/>
      <c r="Q183" s="207"/>
      <c r="R183" s="205">
        <f t="shared" si="60"/>
        <v>0</v>
      </c>
      <c r="S183" s="265"/>
      <c r="T183" s="305"/>
    </row>
    <row r="184" spans="1:20" s="209" customFormat="1" hidden="1" x14ac:dyDescent="0.2">
      <c r="A184" s="203" t="s">
        <v>711</v>
      </c>
      <c r="B184" s="204" t="s">
        <v>220</v>
      </c>
      <c r="C184" s="205">
        <f>'Planilha orçamentária '!Q186</f>
        <v>39.624215999999997</v>
      </c>
      <c r="D184" s="206"/>
      <c r="E184" s="207">
        <v>1</v>
      </c>
      <c r="F184" s="205">
        <f t="shared" si="56"/>
        <v>39.624215999999997</v>
      </c>
      <c r="G184" s="206"/>
      <c r="H184" s="207"/>
      <c r="I184" s="205">
        <f t="shared" si="57"/>
        <v>0</v>
      </c>
      <c r="J184" s="206"/>
      <c r="K184" s="207"/>
      <c r="L184" s="205">
        <f t="shared" si="58"/>
        <v>0</v>
      </c>
      <c r="M184" s="208"/>
      <c r="N184" s="207"/>
      <c r="O184" s="205">
        <f t="shared" si="59"/>
        <v>0</v>
      </c>
      <c r="P184" s="208"/>
      <c r="Q184" s="207"/>
      <c r="R184" s="205">
        <f t="shared" si="60"/>
        <v>0</v>
      </c>
      <c r="S184" s="265"/>
      <c r="T184" s="305"/>
    </row>
    <row r="185" spans="1:20" s="209" customFormat="1" ht="25.5" hidden="1" x14ac:dyDescent="0.2">
      <c r="A185" s="203" t="s">
        <v>712</v>
      </c>
      <c r="B185" s="204" t="s">
        <v>222</v>
      </c>
      <c r="C185" s="205">
        <f>'Planilha orçamentária '!Q187</f>
        <v>33.107568000000001</v>
      </c>
      <c r="D185" s="206"/>
      <c r="E185" s="207"/>
      <c r="F185" s="205">
        <f t="shared" si="56"/>
        <v>0</v>
      </c>
      <c r="G185" s="206"/>
      <c r="H185" s="207"/>
      <c r="I185" s="205">
        <f t="shared" si="57"/>
        <v>0</v>
      </c>
      <c r="J185" s="206"/>
      <c r="K185" s="207">
        <v>1</v>
      </c>
      <c r="L185" s="205">
        <f t="shared" si="58"/>
        <v>33.107568000000001</v>
      </c>
      <c r="M185" s="208"/>
      <c r="N185" s="207"/>
      <c r="O185" s="205">
        <f t="shared" si="59"/>
        <v>0</v>
      </c>
      <c r="P185" s="208"/>
      <c r="Q185" s="207"/>
      <c r="R185" s="205">
        <f t="shared" si="60"/>
        <v>0</v>
      </c>
      <c r="S185" s="265"/>
      <c r="T185" s="305"/>
    </row>
    <row r="186" spans="1:20" s="209" customFormat="1" ht="38.25" hidden="1" x14ac:dyDescent="0.2">
      <c r="A186" s="203" t="s">
        <v>713</v>
      </c>
      <c r="B186" s="204" t="s">
        <v>714</v>
      </c>
      <c r="C186" s="205">
        <f>'Planilha orçamentária '!Q188</f>
        <v>526.92467199999999</v>
      </c>
      <c r="D186" s="206"/>
      <c r="E186" s="207">
        <v>1</v>
      </c>
      <c r="F186" s="205">
        <f t="shared" si="56"/>
        <v>526.92467199999999</v>
      </c>
      <c r="G186" s="206"/>
      <c r="H186" s="207"/>
      <c r="I186" s="205">
        <f t="shared" si="57"/>
        <v>0</v>
      </c>
      <c r="J186" s="206"/>
      <c r="K186" s="207"/>
      <c r="L186" s="205">
        <f t="shared" si="58"/>
        <v>0</v>
      </c>
      <c r="M186" s="208"/>
      <c r="N186" s="207"/>
      <c r="O186" s="205">
        <f t="shared" si="59"/>
        <v>0</v>
      </c>
      <c r="P186" s="208"/>
      <c r="Q186" s="207"/>
      <c r="R186" s="205">
        <f t="shared" si="60"/>
        <v>0</v>
      </c>
      <c r="S186" s="265"/>
      <c r="T186" s="305"/>
    </row>
    <row r="187" spans="1:20" s="209" customFormat="1" hidden="1" x14ac:dyDescent="0.2">
      <c r="A187" s="203" t="s">
        <v>715</v>
      </c>
      <c r="B187" s="204" t="s">
        <v>716</v>
      </c>
      <c r="C187" s="205">
        <f>'Planilha orçamentária '!Q189</f>
        <v>72.669364000000002</v>
      </c>
      <c r="D187" s="206"/>
      <c r="E187" s="207"/>
      <c r="F187" s="205">
        <f t="shared" si="56"/>
        <v>0</v>
      </c>
      <c r="G187" s="206"/>
      <c r="H187" s="207"/>
      <c r="I187" s="205">
        <f t="shared" si="57"/>
        <v>0</v>
      </c>
      <c r="J187" s="206"/>
      <c r="K187" s="207">
        <v>1</v>
      </c>
      <c r="L187" s="205">
        <f t="shared" si="58"/>
        <v>72.669364000000002</v>
      </c>
      <c r="M187" s="208"/>
      <c r="N187" s="207"/>
      <c r="O187" s="205">
        <f t="shared" si="59"/>
        <v>0</v>
      </c>
      <c r="P187" s="208"/>
      <c r="Q187" s="207"/>
      <c r="R187" s="205">
        <f t="shared" si="60"/>
        <v>0</v>
      </c>
      <c r="S187" s="265"/>
      <c r="T187" s="305"/>
    </row>
    <row r="188" spans="1:20" s="209" customFormat="1" hidden="1" x14ac:dyDescent="0.2">
      <c r="A188" s="203" t="s">
        <v>717</v>
      </c>
      <c r="B188" s="204" t="s">
        <v>718</v>
      </c>
      <c r="C188" s="205">
        <f>'Planilha orçamentária '!Q190</f>
        <v>610.31779199999994</v>
      </c>
      <c r="D188" s="206"/>
      <c r="E188" s="207"/>
      <c r="F188" s="205">
        <f t="shared" si="56"/>
        <v>0</v>
      </c>
      <c r="G188" s="206"/>
      <c r="H188" s="207"/>
      <c r="I188" s="205">
        <f t="shared" si="57"/>
        <v>0</v>
      </c>
      <c r="J188" s="206"/>
      <c r="K188" s="207">
        <v>1</v>
      </c>
      <c r="L188" s="205">
        <f t="shared" si="58"/>
        <v>610.31779199999994</v>
      </c>
      <c r="M188" s="208"/>
      <c r="N188" s="207"/>
      <c r="O188" s="205">
        <f t="shared" si="59"/>
        <v>0</v>
      </c>
      <c r="P188" s="208"/>
      <c r="Q188" s="207"/>
      <c r="R188" s="205">
        <f t="shared" si="60"/>
        <v>0</v>
      </c>
      <c r="S188" s="265"/>
      <c r="T188" s="305"/>
    </row>
    <row r="189" spans="1:20" s="209" customFormat="1" hidden="1" x14ac:dyDescent="0.2">
      <c r="A189" s="203" t="s">
        <v>719</v>
      </c>
      <c r="B189" s="204" t="s">
        <v>224</v>
      </c>
      <c r="C189" s="205">
        <f>'Planilha orçamentária '!Q191</f>
        <v>61.571087999999996</v>
      </c>
      <c r="D189" s="206"/>
      <c r="E189" s="207"/>
      <c r="F189" s="205">
        <f t="shared" si="56"/>
        <v>0</v>
      </c>
      <c r="G189" s="206"/>
      <c r="H189" s="207"/>
      <c r="I189" s="205">
        <f t="shared" si="57"/>
        <v>0</v>
      </c>
      <c r="J189" s="206"/>
      <c r="K189" s="207">
        <v>1</v>
      </c>
      <c r="L189" s="205">
        <f t="shared" si="58"/>
        <v>61.571087999999996</v>
      </c>
      <c r="M189" s="208"/>
      <c r="N189" s="207"/>
      <c r="O189" s="205">
        <f t="shared" si="59"/>
        <v>0</v>
      </c>
      <c r="P189" s="208"/>
      <c r="Q189" s="207"/>
      <c r="R189" s="205">
        <f t="shared" si="60"/>
        <v>0</v>
      </c>
      <c r="S189" s="265"/>
      <c r="T189" s="305"/>
    </row>
    <row r="190" spans="1:20" hidden="1" x14ac:dyDescent="0.2">
      <c r="A190" s="203" t="s">
        <v>720</v>
      </c>
      <c r="B190" s="204" t="s">
        <v>721</v>
      </c>
      <c r="C190" s="205">
        <f>'Planilha orçamentária '!Q192</f>
        <v>134.8272</v>
      </c>
      <c r="D190" s="206"/>
      <c r="E190" s="207"/>
      <c r="F190" s="205">
        <f t="shared" si="56"/>
        <v>0</v>
      </c>
      <c r="G190" s="206"/>
      <c r="H190" s="207"/>
      <c r="I190" s="205">
        <f t="shared" si="57"/>
        <v>0</v>
      </c>
      <c r="J190" s="206"/>
      <c r="K190" s="207">
        <v>1</v>
      </c>
      <c r="L190" s="205">
        <f t="shared" si="58"/>
        <v>134.8272</v>
      </c>
      <c r="M190" s="208"/>
      <c r="N190" s="207"/>
      <c r="O190" s="205">
        <f t="shared" si="59"/>
        <v>0</v>
      </c>
      <c r="P190" s="208"/>
      <c r="Q190" s="207"/>
      <c r="R190" s="205">
        <f t="shared" si="60"/>
        <v>0</v>
      </c>
      <c r="S190" s="265"/>
      <c r="T190" s="305"/>
    </row>
    <row r="191" spans="1:20" s="209" customFormat="1" hidden="1" x14ac:dyDescent="0.2">
      <c r="A191" s="203" t="s">
        <v>722</v>
      </c>
      <c r="B191" s="204" t="s">
        <v>723</v>
      </c>
      <c r="C191" s="205">
        <f>'Planilha orçamentária '!Q193</f>
        <v>31.160063999999998</v>
      </c>
      <c r="D191" s="206"/>
      <c r="E191" s="207">
        <v>1</v>
      </c>
      <c r="F191" s="205">
        <f t="shared" si="56"/>
        <v>31.160063999999998</v>
      </c>
      <c r="G191" s="206"/>
      <c r="H191" s="207"/>
      <c r="I191" s="205">
        <f t="shared" si="57"/>
        <v>0</v>
      </c>
      <c r="J191" s="206"/>
      <c r="K191" s="207"/>
      <c r="L191" s="205">
        <f t="shared" si="58"/>
        <v>0</v>
      </c>
      <c r="M191" s="208"/>
      <c r="N191" s="207"/>
      <c r="O191" s="205">
        <f t="shared" si="59"/>
        <v>0</v>
      </c>
      <c r="P191" s="208"/>
      <c r="Q191" s="207"/>
      <c r="R191" s="205">
        <f t="shared" si="60"/>
        <v>0</v>
      </c>
      <c r="S191" s="265"/>
      <c r="T191" s="305"/>
    </row>
    <row r="192" spans="1:20" s="209" customFormat="1" hidden="1" x14ac:dyDescent="0.2">
      <c r="A192" s="203" t="s">
        <v>724</v>
      </c>
      <c r="B192" s="204" t="s">
        <v>725</v>
      </c>
      <c r="C192" s="205">
        <f>'Planilha orçamentária '!Q194</f>
        <v>115.57687199999999</v>
      </c>
      <c r="D192" s="206"/>
      <c r="E192" s="207">
        <v>1</v>
      </c>
      <c r="F192" s="205">
        <f t="shared" si="56"/>
        <v>115.57687199999999</v>
      </c>
      <c r="G192" s="206"/>
      <c r="H192" s="207"/>
      <c r="I192" s="205">
        <f t="shared" si="57"/>
        <v>0</v>
      </c>
      <c r="J192" s="206"/>
      <c r="K192" s="207"/>
      <c r="L192" s="205">
        <f t="shared" si="58"/>
        <v>0</v>
      </c>
      <c r="M192" s="208"/>
      <c r="N192" s="207"/>
      <c r="O192" s="205">
        <f t="shared" si="59"/>
        <v>0</v>
      </c>
      <c r="P192" s="208"/>
      <c r="Q192" s="207"/>
      <c r="R192" s="205">
        <f t="shared" si="60"/>
        <v>0</v>
      </c>
      <c r="S192" s="265"/>
      <c r="T192" s="305"/>
    </row>
    <row r="193" spans="1:20" s="209" customFormat="1" hidden="1" x14ac:dyDescent="0.2">
      <c r="A193" s="203" t="s">
        <v>726</v>
      </c>
      <c r="B193" s="204" t="s">
        <v>727</v>
      </c>
      <c r="C193" s="205">
        <f>'Planilha orçamentária '!Q195</f>
        <v>100.03429199999999</v>
      </c>
      <c r="D193" s="206"/>
      <c r="E193" s="207">
        <v>1</v>
      </c>
      <c r="F193" s="205">
        <f t="shared" si="56"/>
        <v>100.03429199999999</v>
      </c>
      <c r="G193" s="206"/>
      <c r="H193" s="207"/>
      <c r="I193" s="205">
        <f t="shared" si="57"/>
        <v>0</v>
      </c>
      <c r="J193" s="206"/>
      <c r="K193" s="207"/>
      <c r="L193" s="205">
        <f t="shared" si="58"/>
        <v>0</v>
      </c>
      <c r="M193" s="208"/>
      <c r="N193" s="207"/>
      <c r="O193" s="205">
        <f t="shared" si="59"/>
        <v>0</v>
      </c>
      <c r="P193" s="208"/>
      <c r="Q193" s="207"/>
      <c r="R193" s="205">
        <f t="shared" si="60"/>
        <v>0</v>
      </c>
      <c r="S193" s="265"/>
      <c r="T193" s="305"/>
    </row>
    <row r="194" spans="1:20" s="209" customFormat="1" hidden="1" x14ac:dyDescent="0.2">
      <c r="A194" s="203" t="s">
        <v>728</v>
      </c>
      <c r="B194" s="204" t="s">
        <v>729</v>
      </c>
      <c r="C194" s="205">
        <f>'Planilha orçamentária '!Q196</f>
        <v>70.659440000000004</v>
      </c>
      <c r="D194" s="206"/>
      <c r="E194" s="207">
        <v>1</v>
      </c>
      <c r="F194" s="205">
        <f t="shared" si="56"/>
        <v>70.659440000000004</v>
      </c>
      <c r="G194" s="206"/>
      <c r="H194" s="207"/>
      <c r="I194" s="205">
        <f t="shared" si="57"/>
        <v>0</v>
      </c>
      <c r="J194" s="206"/>
      <c r="K194" s="207"/>
      <c r="L194" s="205">
        <f t="shared" si="58"/>
        <v>0</v>
      </c>
      <c r="M194" s="208"/>
      <c r="N194" s="207"/>
      <c r="O194" s="205">
        <f t="shared" si="59"/>
        <v>0</v>
      </c>
      <c r="P194" s="208"/>
      <c r="Q194" s="207"/>
      <c r="R194" s="205">
        <f t="shared" si="60"/>
        <v>0</v>
      </c>
      <c r="S194" s="265"/>
      <c r="T194" s="305"/>
    </row>
    <row r="195" spans="1:20" s="209" customFormat="1" ht="25.5" hidden="1" x14ac:dyDescent="0.2">
      <c r="A195" s="203" t="s">
        <v>730</v>
      </c>
      <c r="B195" s="204" t="s">
        <v>226</v>
      </c>
      <c r="C195" s="205">
        <f>'Planilha orçamentária '!Q197</f>
        <v>252.22673599999999</v>
      </c>
      <c r="D195" s="206"/>
      <c r="E195" s="207">
        <v>0.8</v>
      </c>
      <c r="F195" s="205">
        <f t="shared" si="56"/>
        <v>201.7813888</v>
      </c>
      <c r="G195" s="206"/>
      <c r="H195" s="207"/>
      <c r="I195" s="205">
        <f t="shared" si="57"/>
        <v>0</v>
      </c>
      <c r="J195" s="206"/>
      <c r="K195" s="207">
        <v>0.2</v>
      </c>
      <c r="L195" s="205">
        <f t="shared" si="58"/>
        <v>50.4453472</v>
      </c>
      <c r="M195" s="208"/>
      <c r="N195" s="207"/>
      <c r="O195" s="205">
        <f t="shared" si="59"/>
        <v>0</v>
      </c>
      <c r="P195" s="208"/>
      <c r="Q195" s="207"/>
      <c r="R195" s="205">
        <f t="shared" si="60"/>
        <v>0</v>
      </c>
      <c r="S195" s="265"/>
      <c r="T195" s="305"/>
    </row>
    <row r="196" spans="1:20" s="209" customFormat="1" ht="25.5" hidden="1" x14ac:dyDescent="0.2">
      <c r="A196" s="203" t="s">
        <v>731</v>
      </c>
      <c r="B196" s="204" t="s">
        <v>732</v>
      </c>
      <c r="C196" s="205">
        <f>'Planilha orçamentária '!Q198</f>
        <v>34.693035999999999</v>
      </c>
      <c r="D196" s="206"/>
      <c r="E196" s="207">
        <v>1</v>
      </c>
      <c r="F196" s="205">
        <f t="shared" si="56"/>
        <v>34.693035999999999</v>
      </c>
      <c r="G196" s="206"/>
      <c r="H196" s="207"/>
      <c r="I196" s="205">
        <f t="shared" si="57"/>
        <v>0</v>
      </c>
      <c r="J196" s="206"/>
      <c r="K196" s="207"/>
      <c r="L196" s="205">
        <f t="shared" si="58"/>
        <v>0</v>
      </c>
      <c r="M196" s="208"/>
      <c r="N196" s="207"/>
      <c r="O196" s="205">
        <f t="shared" si="59"/>
        <v>0</v>
      </c>
      <c r="P196" s="208"/>
      <c r="Q196" s="207"/>
      <c r="R196" s="205">
        <f t="shared" si="60"/>
        <v>0</v>
      </c>
      <c r="S196" s="265"/>
      <c r="T196" s="305"/>
    </row>
    <row r="197" spans="1:20" s="209" customFormat="1" hidden="1" x14ac:dyDescent="0.2">
      <c r="A197" s="203" t="s">
        <v>733</v>
      </c>
      <c r="B197" s="204" t="s">
        <v>734</v>
      </c>
      <c r="C197" s="205">
        <f>'Planilha orçamentária '!Q199</f>
        <v>68.200091999999998</v>
      </c>
      <c r="D197" s="206"/>
      <c r="E197" s="207">
        <v>1</v>
      </c>
      <c r="F197" s="205">
        <f t="shared" si="56"/>
        <v>68.200091999999998</v>
      </c>
      <c r="G197" s="206"/>
      <c r="H197" s="207"/>
      <c r="I197" s="205">
        <f t="shared" si="57"/>
        <v>0</v>
      </c>
      <c r="J197" s="206"/>
      <c r="K197" s="207"/>
      <c r="L197" s="205">
        <f t="shared" si="58"/>
        <v>0</v>
      </c>
      <c r="M197" s="208"/>
      <c r="N197" s="207"/>
      <c r="O197" s="205">
        <f t="shared" si="59"/>
        <v>0</v>
      </c>
      <c r="P197" s="208"/>
      <c r="Q197" s="207"/>
      <c r="R197" s="205">
        <f t="shared" si="60"/>
        <v>0</v>
      </c>
      <c r="S197" s="265"/>
      <c r="T197" s="305"/>
    </row>
    <row r="198" spans="1:20" s="209" customFormat="1" hidden="1" x14ac:dyDescent="0.2">
      <c r="A198" s="203" t="s">
        <v>735</v>
      </c>
      <c r="B198" s="204" t="s">
        <v>736</v>
      </c>
      <c r="C198" s="205">
        <f>'Planilha orçamentária '!Q200</f>
        <v>13.008327999999999</v>
      </c>
      <c r="D198" s="206"/>
      <c r="E198" s="207">
        <v>1</v>
      </c>
      <c r="F198" s="205">
        <f t="shared" si="56"/>
        <v>13.008327999999999</v>
      </c>
      <c r="G198" s="206"/>
      <c r="H198" s="207"/>
      <c r="I198" s="205">
        <f t="shared" si="57"/>
        <v>0</v>
      </c>
      <c r="J198" s="206"/>
      <c r="K198" s="207"/>
      <c r="L198" s="205">
        <f t="shared" si="58"/>
        <v>0</v>
      </c>
      <c r="M198" s="208"/>
      <c r="N198" s="207"/>
      <c r="O198" s="205">
        <f t="shared" si="59"/>
        <v>0</v>
      </c>
      <c r="P198" s="208"/>
      <c r="Q198" s="207"/>
      <c r="R198" s="205">
        <f t="shared" si="60"/>
        <v>0</v>
      </c>
      <c r="S198" s="265"/>
      <c r="T198" s="305"/>
    </row>
    <row r="199" spans="1:20" s="209" customFormat="1" ht="25.5" hidden="1" x14ac:dyDescent="0.2">
      <c r="A199" s="203" t="s">
        <v>737</v>
      </c>
      <c r="B199" s="204" t="s">
        <v>738</v>
      </c>
      <c r="C199" s="205">
        <f>'Planilha orçamentária '!Q201</f>
        <v>149.30864</v>
      </c>
      <c r="D199" s="206"/>
      <c r="E199" s="207">
        <v>1</v>
      </c>
      <c r="F199" s="205">
        <f t="shared" si="56"/>
        <v>149.30864</v>
      </c>
      <c r="G199" s="206"/>
      <c r="H199" s="207"/>
      <c r="I199" s="205">
        <f t="shared" si="57"/>
        <v>0</v>
      </c>
      <c r="J199" s="206"/>
      <c r="K199" s="207"/>
      <c r="L199" s="205">
        <f t="shared" si="58"/>
        <v>0</v>
      </c>
      <c r="M199" s="208"/>
      <c r="N199" s="207"/>
      <c r="O199" s="205">
        <f t="shared" si="59"/>
        <v>0</v>
      </c>
      <c r="P199" s="208"/>
      <c r="Q199" s="207"/>
      <c r="R199" s="205">
        <f t="shared" si="60"/>
        <v>0</v>
      </c>
      <c r="S199" s="265"/>
      <c r="T199" s="305"/>
    </row>
    <row r="200" spans="1:20" s="209" customFormat="1" ht="25.5" hidden="1" x14ac:dyDescent="0.2">
      <c r="A200" s="203" t="s">
        <v>739</v>
      </c>
      <c r="B200" s="204" t="s">
        <v>740</v>
      </c>
      <c r="C200" s="205">
        <f>'Planilha orçamentária '!Q202</f>
        <v>51.583888000000002</v>
      </c>
      <c r="D200" s="206"/>
      <c r="E200" s="207"/>
      <c r="F200" s="205">
        <f t="shared" si="56"/>
        <v>0</v>
      </c>
      <c r="G200" s="206"/>
      <c r="H200" s="207"/>
      <c r="I200" s="205">
        <f t="shared" si="57"/>
        <v>0</v>
      </c>
      <c r="J200" s="206"/>
      <c r="K200" s="207">
        <v>1</v>
      </c>
      <c r="L200" s="205">
        <f t="shared" si="58"/>
        <v>51.583888000000002</v>
      </c>
      <c r="M200" s="208"/>
      <c r="N200" s="207"/>
      <c r="O200" s="205">
        <f t="shared" si="59"/>
        <v>0</v>
      </c>
      <c r="P200" s="208"/>
      <c r="Q200" s="207"/>
      <c r="R200" s="205">
        <f t="shared" si="60"/>
        <v>0</v>
      </c>
      <c r="S200" s="265"/>
      <c r="T200" s="305"/>
    </row>
    <row r="201" spans="1:20" s="209" customFormat="1" ht="25.5" hidden="1" x14ac:dyDescent="0.2">
      <c r="A201" s="203" t="s">
        <v>741</v>
      </c>
      <c r="B201" s="204" t="s">
        <v>742</v>
      </c>
      <c r="C201" s="205">
        <f>'Planilha orçamentária '!Q203</f>
        <v>66.539719999999988</v>
      </c>
      <c r="D201" s="206"/>
      <c r="E201" s="207"/>
      <c r="F201" s="205">
        <f t="shared" si="56"/>
        <v>0</v>
      </c>
      <c r="G201" s="206"/>
      <c r="H201" s="207"/>
      <c r="I201" s="205">
        <f t="shared" si="57"/>
        <v>0</v>
      </c>
      <c r="J201" s="206"/>
      <c r="K201" s="207">
        <v>1</v>
      </c>
      <c r="L201" s="205">
        <f t="shared" si="58"/>
        <v>66.539719999999988</v>
      </c>
      <c r="M201" s="208"/>
      <c r="N201" s="207"/>
      <c r="O201" s="205">
        <f t="shared" si="59"/>
        <v>0</v>
      </c>
      <c r="P201" s="208"/>
      <c r="Q201" s="207"/>
      <c r="R201" s="205">
        <f t="shared" si="60"/>
        <v>0</v>
      </c>
      <c r="S201" s="265"/>
      <c r="T201" s="305"/>
    </row>
    <row r="202" spans="1:20" s="209" customFormat="1" ht="25.5" hidden="1" x14ac:dyDescent="0.2">
      <c r="A202" s="203" t="s">
        <v>743</v>
      </c>
      <c r="B202" s="204" t="s">
        <v>744</v>
      </c>
      <c r="C202" s="205">
        <f>'Planilha orçamentária '!Q204</f>
        <v>349.152512</v>
      </c>
      <c r="D202" s="206"/>
      <c r="E202" s="207"/>
      <c r="F202" s="205">
        <f t="shared" si="56"/>
        <v>0</v>
      </c>
      <c r="G202" s="206"/>
      <c r="H202" s="207"/>
      <c r="I202" s="205">
        <f t="shared" si="57"/>
        <v>0</v>
      </c>
      <c r="J202" s="206"/>
      <c r="K202" s="207">
        <v>1</v>
      </c>
      <c r="L202" s="205">
        <f t="shared" si="58"/>
        <v>349.152512</v>
      </c>
      <c r="M202" s="208"/>
      <c r="N202" s="207"/>
      <c r="O202" s="205">
        <f t="shared" si="59"/>
        <v>0</v>
      </c>
      <c r="P202" s="208"/>
      <c r="Q202" s="207"/>
      <c r="R202" s="205">
        <f t="shared" si="60"/>
        <v>0</v>
      </c>
      <c r="S202" s="265"/>
      <c r="T202" s="305"/>
    </row>
    <row r="203" spans="1:20" s="209" customFormat="1" hidden="1" x14ac:dyDescent="0.2">
      <c r="A203" s="203" t="s">
        <v>745</v>
      </c>
      <c r="B203" s="204" t="s">
        <v>746</v>
      </c>
      <c r="C203" s="205">
        <f>'Planilha orçamentária '!Q205</f>
        <v>208.84483599999999</v>
      </c>
      <c r="D203" s="206"/>
      <c r="E203" s="207"/>
      <c r="F203" s="205">
        <f t="shared" si="56"/>
        <v>0</v>
      </c>
      <c r="G203" s="206"/>
      <c r="H203" s="207"/>
      <c r="I203" s="205">
        <f t="shared" si="57"/>
        <v>0</v>
      </c>
      <c r="J203" s="206"/>
      <c r="K203" s="207">
        <v>1</v>
      </c>
      <c r="L203" s="205">
        <f t="shared" si="58"/>
        <v>208.84483599999999</v>
      </c>
      <c r="M203" s="208"/>
      <c r="N203" s="207"/>
      <c r="O203" s="205">
        <f t="shared" si="59"/>
        <v>0</v>
      </c>
      <c r="P203" s="208"/>
      <c r="Q203" s="207"/>
      <c r="R203" s="205">
        <f t="shared" si="60"/>
        <v>0</v>
      </c>
      <c r="S203" s="265"/>
      <c r="T203" s="305"/>
    </row>
    <row r="204" spans="1:20" s="209" customFormat="1" ht="25.5" hidden="1" x14ac:dyDescent="0.2">
      <c r="A204" s="203" t="s">
        <v>747</v>
      </c>
      <c r="B204" s="204" t="s">
        <v>748</v>
      </c>
      <c r="C204" s="205">
        <f>'Planilha orçamentária '!Q206</f>
        <v>391.93517999999995</v>
      </c>
      <c r="D204" s="206"/>
      <c r="E204" s="207">
        <v>1</v>
      </c>
      <c r="F204" s="205">
        <f t="shared" si="56"/>
        <v>391.93517999999995</v>
      </c>
      <c r="G204" s="206"/>
      <c r="H204" s="207"/>
      <c r="I204" s="205">
        <f t="shared" si="57"/>
        <v>0</v>
      </c>
      <c r="J204" s="206"/>
      <c r="K204" s="207"/>
      <c r="L204" s="205">
        <f t="shared" si="58"/>
        <v>0</v>
      </c>
      <c r="M204" s="208"/>
      <c r="N204" s="207"/>
      <c r="O204" s="205">
        <f t="shared" si="59"/>
        <v>0</v>
      </c>
      <c r="P204" s="208"/>
      <c r="Q204" s="207"/>
      <c r="R204" s="205">
        <f t="shared" si="60"/>
        <v>0</v>
      </c>
      <c r="S204" s="265"/>
      <c r="T204" s="305"/>
    </row>
    <row r="205" spans="1:20" x14ac:dyDescent="0.2">
      <c r="A205" s="219" t="s">
        <v>749</v>
      </c>
      <c r="B205" s="220" t="s">
        <v>230</v>
      </c>
      <c r="C205" s="221">
        <f>'Planilha orçamentária '!F207</f>
        <v>34386.050195440002</v>
      </c>
      <c r="D205" s="222"/>
      <c r="E205" s="223">
        <f>F205/$C205</f>
        <v>0.55642487835306242</v>
      </c>
      <c r="F205" s="221">
        <f>SUM(F206:F220)</f>
        <v>19133.253797040001</v>
      </c>
      <c r="G205" s="224"/>
      <c r="H205" s="223">
        <f>I205/$C205</f>
        <v>0.39052201116663238</v>
      </c>
      <c r="I205" s="221">
        <f>SUM(I206:I220)</f>
        <v>13428.509478400001</v>
      </c>
      <c r="J205" s="225"/>
      <c r="K205" s="223">
        <f>L205/$C205</f>
        <v>0</v>
      </c>
      <c r="L205" s="221">
        <f>SUM(L206:L220)</f>
        <v>0</v>
      </c>
      <c r="M205" s="226"/>
      <c r="N205" s="223">
        <f>O205/$C205</f>
        <v>5.3053110480305241E-2</v>
      </c>
      <c r="O205" s="221">
        <f>SUM(O206:O220)</f>
        <v>1824.28692</v>
      </c>
      <c r="P205" s="226"/>
      <c r="Q205" s="223">
        <f>R205/$C205</f>
        <v>0</v>
      </c>
      <c r="R205" s="221">
        <f>SUM(R206:R220)</f>
        <v>0</v>
      </c>
      <c r="S205" s="267"/>
      <c r="T205" s="305"/>
    </row>
    <row r="206" spans="1:20" ht="38.25" hidden="1" x14ac:dyDescent="0.2">
      <c r="A206" s="203" t="s">
        <v>750</v>
      </c>
      <c r="B206" s="204" t="s">
        <v>233</v>
      </c>
      <c r="C206" s="205">
        <f>'Planilha orçamentária '!Q208</f>
        <v>624.82420000000002</v>
      </c>
      <c r="D206" s="206"/>
      <c r="E206" s="207">
        <v>0.2</v>
      </c>
      <c r="F206" s="205">
        <f t="shared" ref="F206:F220" si="61">E206*$C206</f>
        <v>124.96484000000001</v>
      </c>
      <c r="G206" s="206"/>
      <c r="H206" s="207">
        <v>0.8</v>
      </c>
      <c r="I206" s="205">
        <f t="shared" ref="I206:I220" si="62">H206*$C206</f>
        <v>499.85936000000004</v>
      </c>
      <c r="J206" s="206"/>
      <c r="K206" s="207"/>
      <c r="L206" s="205">
        <f t="shared" ref="L206:L220" si="63">K206*$C206</f>
        <v>0</v>
      </c>
      <c r="M206" s="208"/>
      <c r="N206" s="207"/>
      <c r="O206" s="205">
        <f t="shared" ref="O206:O220" si="64">N206*$C206</f>
        <v>0</v>
      </c>
      <c r="P206" s="208"/>
      <c r="Q206" s="207"/>
      <c r="R206" s="205">
        <f t="shared" ref="R206:R220" si="65">Q206*$C206</f>
        <v>0</v>
      </c>
      <c r="S206" s="265"/>
      <c r="T206" s="305"/>
    </row>
    <row r="207" spans="1:20" s="209" customFormat="1" ht="63.75" hidden="1" x14ac:dyDescent="0.2">
      <c r="A207" s="203" t="s">
        <v>751</v>
      </c>
      <c r="B207" s="204" t="s">
        <v>234</v>
      </c>
      <c r="C207" s="205">
        <f>'Planilha orçamentária '!Q209</f>
        <v>3534.0306431999998</v>
      </c>
      <c r="D207" s="206"/>
      <c r="E207" s="207">
        <v>1</v>
      </c>
      <c r="F207" s="205">
        <f t="shared" si="61"/>
        <v>3534.0306431999998</v>
      </c>
      <c r="G207" s="206"/>
      <c r="H207" s="207"/>
      <c r="I207" s="205">
        <f t="shared" si="62"/>
        <v>0</v>
      </c>
      <c r="J207" s="206"/>
      <c r="K207" s="207"/>
      <c r="L207" s="205">
        <f t="shared" si="63"/>
        <v>0</v>
      </c>
      <c r="M207" s="208"/>
      <c r="N207" s="207"/>
      <c r="O207" s="205">
        <f t="shared" si="64"/>
        <v>0</v>
      </c>
      <c r="P207" s="208"/>
      <c r="Q207" s="207"/>
      <c r="R207" s="205">
        <f t="shared" si="65"/>
        <v>0</v>
      </c>
      <c r="S207" s="265"/>
      <c r="T207" s="305"/>
    </row>
    <row r="208" spans="1:20" s="209" customFormat="1" ht="38.25" hidden="1" x14ac:dyDescent="0.2">
      <c r="A208" s="203" t="s">
        <v>753</v>
      </c>
      <c r="B208" s="204" t="s">
        <v>231</v>
      </c>
      <c r="C208" s="205">
        <f>'Planilha orçamentária '!Q210</f>
        <v>1238.3765963999999</v>
      </c>
      <c r="D208" s="206"/>
      <c r="E208" s="207">
        <v>1</v>
      </c>
      <c r="F208" s="205">
        <f t="shared" si="61"/>
        <v>1238.3765963999999</v>
      </c>
      <c r="G208" s="206"/>
      <c r="H208" s="207"/>
      <c r="I208" s="205">
        <f t="shared" si="62"/>
        <v>0</v>
      </c>
      <c r="J208" s="206"/>
      <c r="K208" s="207"/>
      <c r="L208" s="205">
        <f t="shared" si="63"/>
        <v>0</v>
      </c>
      <c r="M208" s="208"/>
      <c r="N208" s="207"/>
      <c r="O208" s="205">
        <f t="shared" si="64"/>
        <v>0</v>
      </c>
      <c r="P208" s="208"/>
      <c r="Q208" s="207"/>
      <c r="R208" s="205">
        <f t="shared" si="65"/>
        <v>0</v>
      </c>
      <c r="S208" s="265"/>
      <c r="T208" s="305"/>
    </row>
    <row r="209" spans="1:20" s="209" customFormat="1" ht="38.25" hidden="1" x14ac:dyDescent="0.2">
      <c r="A209" s="203" t="s">
        <v>755</v>
      </c>
      <c r="B209" s="204" t="s">
        <v>235</v>
      </c>
      <c r="C209" s="205">
        <f>'Planilha orçamentária '!Q211</f>
        <v>530.94452000000001</v>
      </c>
      <c r="D209" s="206"/>
      <c r="E209" s="207"/>
      <c r="F209" s="205">
        <f t="shared" si="61"/>
        <v>0</v>
      </c>
      <c r="G209" s="206"/>
      <c r="H209" s="207"/>
      <c r="I209" s="205">
        <f t="shared" si="62"/>
        <v>0</v>
      </c>
      <c r="J209" s="206"/>
      <c r="K209" s="207"/>
      <c r="L209" s="205">
        <f t="shared" si="63"/>
        <v>0</v>
      </c>
      <c r="M209" s="208"/>
      <c r="N209" s="207">
        <v>1</v>
      </c>
      <c r="O209" s="205">
        <f t="shared" si="64"/>
        <v>530.94452000000001</v>
      </c>
      <c r="P209" s="208"/>
      <c r="Q209" s="207"/>
      <c r="R209" s="205">
        <f t="shared" si="65"/>
        <v>0</v>
      </c>
      <c r="S209" s="265"/>
      <c r="T209" s="305"/>
    </row>
    <row r="210" spans="1:20" s="209" customFormat="1" hidden="1" x14ac:dyDescent="0.2">
      <c r="A210" s="203" t="s">
        <v>756</v>
      </c>
      <c r="B210" s="204" t="s">
        <v>757</v>
      </c>
      <c r="C210" s="205">
        <f>'Planilha orçamentária '!Q212</f>
        <v>41.134779999999999</v>
      </c>
      <c r="D210" s="206"/>
      <c r="E210" s="207">
        <v>0.2</v>
      </c>
      <c r="F210" s="205">
        <f t="shared" si="61"/>
        <v>8.2269559999999995</v>
      </c>
      <c r="G210" s="206"/>
      <c r="H210" s="207">
        <v>0.8</v>
      </c>
      <c r="I210" s="205">
        <f t="shared" si="62"/>
        <v>32.907823999999998</v>
      </c>
      <c r="J210" s="206"/>
      <c r="K210" s="207"/>
      <c r="L210" s="205">
        <f t="shared" si="63"/>
        <v>0</v>
      </c>
      <c r="M210" s="208"/>
      <c r="N210" s="207"/>
      <c r="O210" s="205">
        <f t="shared" si="64"/>
        <v>0</v>
      </c>
      <c r="P210" s="208"/>
      <c r="Q210" s="207"/>
      <c r="R210" s="205">
        <f t="shared" si="65"/>
        <v>0</v>
      </c>
      <c r="S210" s="265"/>
      <c r="T210" s="305"/>
    </row>
    <row r="211" spans="1:20" s="209" customFormat="1" ht="25.5" hidden="1" x14ac:dyDescent="0.2">
      <c r="A211" s="203" t="s">
        <v>758</v>
      </c>
      <c r="B211" s="204" t="s">
        <v>237</v>
      </c>
      <c r="C211" s="205">
        <f>'Planilha orçamentária '!Q213</f>
        <v>2571.7958822400001</v>
      </c>
      <c r="D211" s="206"/>
      <c r="E211" s="207">
        <v>1</v>
      </c>
      <c r="F211" s="205">
        <f t="shared" si="61"/>
        <v>2571.7958822400001</v>
      </c>
      <c r="G211" s="206"/>
      <c r="H211" s="207"/>
      <c r="I211" s="205">
        <f t="shared" si="62"/>
        <v>0</v>
      </c>
      <c r="J211" s="206"/>
      <c r="K211" s="207"/>
      <c r="L211" s="205">
        <f t="shared" si="63"/>
        <v>0</v>
      </c>
      <c r="M211" s="208"/>
      <c r="N211" s="207"/>
      <c r="O211" s="205">
        <f t="shared" si="64"/>
        <v>0</v>
      </c>
      <c r="P211" s="208"/>
      <c r="Q211" s="207"/>
      <c r="R211" s="205">
        <f t="shared" si="65"/>
        <v>0</v>
      </c>
      <c r="S211" s="265"/>
      <c r="T211" s="305"/>
    </row>
    <row r="212" spans="1:20" s="209" customFormat="1" hidden="1" x14ac:dyDescent="0.2">
      <c r="A212" s="203" t="s">
        <v>760</v>
      </c>
      <c r="B212" s="204" t="s">
        <v>91</v>
      </c>
      <c r="C212" s="205">
        <f>'Planilha orçamentária '!Q214</f>
        <v>422.01113343999992</v>
      </c>
      <c r="D212" s="206"/>
      <c r="E212" s="207">
        <v>1</v>
      </c>
      <c r="F212" s="205">
        <f t="shared" si="61"/>
        <v>422.01113343999992</v>
      </c>
      <c r="G212" s="206"/>
      <c r="H212" s="207"/>
      <c r="I212" s="205">
        <f t="shared" si="62"/>
        <v>0</v>
      </c>
      <c r="J212" s="206"/>
      <c r="K212" s="207"/>
      <c r="L212" s="205">
        <f t="shared" si="63"/>
        <v>0</v>
      </c>
      <c r="M212" s="208"/>
      <c r="N212" s="207"/>
      <c r="O212" s="205">
        <f t="shared" si="64"/>
        <v>0</v>
      </c>
      <c r="P212" s="208"/>
      <c r="Q212" s="207"/>
      <c r="R212" s="205">
        <f t="shared" si="65"/>
        <v>0</v>
      </c>
      <c r="S212" s="265"/>
      <c r="T212" s="305"/>
    </row>
    <row r="213" spans="1:20" s="209" customFormat="1" ht="25.5" hidden="1" x14ac:dyDescent="0.2">
      <c r="A213" s="203" t="s">
        <v>761</v>
      </c>
      <c r="B213" s="204" t="s">
        <v>238</v>
      </c>
      <c r="C213" s="205">
        <f>'Planilha orçamentária '!Q215</f>
        <v>5349.3190959999993</v>
      </c>
      <c r="D213" s="206"/>
      <c r="E213" s="207">
        <v>0.2</v>
      </c>
      <c r="F213" s="205">
        <f t="shared" si="61"/>
        <v>1069.8638191999999</v>
      </c>
      <c r="G213" s="206"/>
      <c r="H213" s="207">
        <v>0.8</v>
      </c>
      <c r="I213" s="205">
        <f t="shared" si="62"/>
        <v>4279.4552767999994</v>
      </c>
      <c r="J213" s="206"/>
      <c r="K213" s="207"/>
      <c r="L213" s="205">
        <f t="shared" si="63"/>
        <v>0</v>
      </c>
      <c r="M213" s="208"/>
      <c r="N213" s="207"/>
      <c r="O213" s="205">
        <f t="shared" si="64"/>
        <v>0</v>
      </c>
      <c r="P213" s="208"/>
      <c r="Q213" s="207"/>
      <c r="R213" s="205">
        <f t="shared" si="65"/>
        <v>0</v>
      </c>
      <c r="S213" s="265"/>
      <c r="T213" s="305"/>
    </row>
    <row r="214" spans="1:20" s="209" customFormat="1" hidden="1" x14ac:dyDescent="0.2">
      <c r="A214" s="203" t="s">
        <v>763</v>
      </c>
      <c r="B214" s="204" t="s">
        <v>239</v>
      </c>
      <c r="C214" s="205">
        <f>'Planilha orçamentária '!Q216</f>
        <v>3481.4505319999998</v>
      </c>
      <c r="D214" s="206"/>
      <c r="E214" s="207">
        <v>0.2</v>
      </c>
      <c r="F214" s="205">
        <f t="shared" si="61"/>
        <v>696.29010640000001</v>
      </c>
      <c r="G214" s="206"/>
      <c r="H214" s="207">
        <v>0.8</v>
      </c>
      <c r="I214" s="205">
        <f t="shared" si="62"/>
        <v>2785.1604256000001</v>
      </c>
      <c r="J214" s="206"/>
      <c r="K214" s="207"/>
      <c r="L214" s="205">
        <f t="shared" si="63"/>
        <v>0</v>
      </c>
      <c r="M214" s="208"/>
      <c r="N214" s="207"/>
      <c r="O214" s="205">
        <f t="shared" si="64"/>
        <v>0</v>
      </c>
      <c r="P214" s="208"/>
      <c r="Q214" s="207"/>
      <c r="R214" s="205">
        <f t="shared" si="65"/>
        <v>0</v>
      </c>
      <c r="S214" s="265"/>
      <c r="T214" s="305"/>
    </row>
    <row r="215" spans="1:20" s="209" customFormat="1" ht="25.5" hidden="1" x14ac:dyDescent="0.2">
      <c r="A215" s="203" t="s">
        <v>764</v>
      </c>
      <c r="B215" s="204" t="s">
        <v>240</v>
      </c>
      <c r="C215" s="205">
        <f>'Planilha orçamentária '!Q217</f>
        <v>4908.8336399999998</v>
      </c>
      <c r="D215" s="206"/>
      <c r="E215" s="207">
        <v>0.2</v>
      </c>
      <c r="F215" s="205">
        <f t="shared" si="61"/>
        <v>981.76672800000006</v>
      </c>
      <c r="G215" s="206"/>
      <c r="H215" s="207">
        <v>0.8</v>
      </c>
      <c r="I215" s="205">
        <f t="shared" si="62"/>
        <v>3927.0669120000002</v>
      </c>
      <c r="J215" s="206"/>
      <c r="K215" s="207"/>
      <c r="L215" s="205">
        <f t="shared" si="63"/>
        <v>0</v>
      </c>
      <c r="M215" s="208"/>
      <c r="N215" s="207"/>
      <c r="O215" s="205">
        <f t="shared" si="64"/>
        <v>0</v>
      </c>
      <c r="P215" s="208"/>
      <c r="Q215" s="207"/>
      <c r="R215" s="205">
        <f t="shared" si="65"/>
        <v>0</v>
      </c>
      <c r="S215" s="265"/>
      <c r="T215" s="305"/>
    </row>
    <row r="216" spans="1:20" s="209" customFormat="1" ht="25.5" hidden="1" x14ac:dyDescent="0.2">
      <c r="A216" s="203" t="s">
        <v>765</v>
      </c>
      <c r="B216" s="204" t="s">
        <v>242</v>
      </c>
      <c r="C216" s="205">
        <f>'Planilha orçamentária '!Q218</f>
        <v>376.18087135999997</v>
      </c>
      <c r="D216" s="206"/>
      <c r="E216" s="207">
        <v>1</v>
      </c>
      <c r="F216" s="205">
        <f t="shared" si="61"/>
        <v>376.18087135999997</v>
      </c>
      <c r="G216" s="206"/>
      <c r="H216" s="207"/>
      <c r="I216" s="205">
        <f t="shared" si="62"/>
        <v>0</v>
      </c>
      <c r="J216" s="206"/>
      <c r="K216" s="207"/>
      <c r="L216" s="205">
        <f t="shared" si="63"/>
        <v>0</v>
      </c>
      <c r="M216" s="208"/>
      <c r="N216" s="207"/>
      <c r="O216" s="205">
        <f t="shared" si="64"/>
        <v>0</v>
      </c>
      <c r="P216" s="208"/>
      <c r="Q216" s="207"/>
      <c r="R216" s="205">
        <f t="shared" si="65"/>
        <v>0</v>
      </c>
      <c r="S216" s="265"/>
      <c r="T216" s="305"/>
    </row>
    <row r="217" spans="1:20" s="209" customFormat="1" hidden="1" x14ac:dyDescent="0.2">
      <c r="A217" s="203" t="s">
        <v>767</v>
      </c>
      <c r="B217" s="204" t="s">
        <v>244</v>
      </c>
      <c r="C217" s="205">
        <f>'Planilha orçamentária '!Q219</f>
        <v>139.96062079999999</v>
      </c>
      <c r="D217" s="206"/>
      <c r="E217" s="207">
        <v>1</v>
      </c>
      <c r="F217" s="205">
        <f t="shared" si="61"/>
        <v>139.96062079999999</v>
      </c>
      <c r="G217" s="206"/>
      <c r="H217" s="207"/>
      <c r="I217" s="205">
        <f t="shared" si="62"/>
        <v>0</v>
      </c>
      <c r="J217" s="206"/>
      <c r="K217" s="207"/>
      <c r="L217" s="205">
        <f t="shared" si="63"/>
        <v>0</v>
      </c>
      <c r="M217" s="208"/>
      <c r="N217" s="207"/>
      <c r="O217" s="205">
        <f t="shared" si="64"/>
        <v>0</v>
      </c>
      <c r="P217" s="208"/>
      <c r="Q217" s="207"/>
      <c r="R217" s="205">
        <f t="shared" si="65"/>
        <v>0</v>
      </c>
      <c r="S217" s="265"/>
      <c r="T217" s="305"/>
    </row>
    <row r="218" spans="1:20" s="209" customFormat="1" ht="25.5" hidden="1" x14ac:dyDescent="0.2">
      <c r="A218" s="203" t="s">
        <v>768</v>
      </c>
      <c r="B218" s="204" t="s">
        <v>245</v>
      </c>
      <c r="C218" s="205">
        <f>'Planilha orçamentária '!Q220</f>
        <v>2380.0745999999999</v>
      </c>
      <c r="D218" s="206"/>
      <c r="E218" s="207">
        <v>0.2</v>
      </c>
      <c r="F218" s="205">
        <f t="shared" si="61"/>
        <v>476.01492000000002</v>
      </c>
      <c r="G218" s="206"/>
      <c r="H218" s="207">
        <v>0.8</v>
      </c>
      <c r="I218" s="205">
        <f t="shared" si="62"/>
        <v>1904.0596800000001</v>
      </c>
      <c r="J218" s="206"/>
      <c r="K218" s="207"/>
      <c r="L218" s="205">
        <f t="shared" si="63"/>
        <v>0</v>
      </c>
      <c r="M218" s="208"/>
      <c r="N218" s="207"/>
      <c r="O218" s="205">
        <f t="shared" si="64"/>
        <v>0</v>
      </c>
      <c r="P218" s="208"/>
      <c r="Q218" s="207"/>
      <c r="R218" s="205">
        <f t="shared" si="65"/>
        <v>0</v>
      </c>
      <c r="S218" s="265"/>
      <c r="T218" s="305"/>
    </row>
    <row r="219" spans="1:20" s="209" customFormat="1" ht="38.25" hidden="1" x14ac:dyDescent="0.2">
      <c r="A219" s="203" t="s">
        <v>769</v>
      </c>
      <c r="B219" s="204" t="s">
        <v>770</v>
      </c>
      <c r="C219" s="205">
        <f>'Planilha orçamentária '!Q221</f>
        <v>7493.7706800000005</v>
      </c>
      <c r="D219" s="206"/>
      <c r="E219" s="207">
        <v>1</v>
      </c>
      <c r="F219" s="205">
        <f t="shared" si="61"/>
        <v>7493.7706800000005</v>
      </c>
      <c r="G219" s="206"/>
      <c r="H219" s="207"/>
      <c r="I219" s="205">
        <f t="shared" si="62"/>
        <v>0</v>
      </c>
      <c r="J219" s="206"/>
      <c r="K219" s="207"/>
      <c r="L219" s="205">
        <f t="shared" si="63"/>
        <v>0</v>
      </c>
      <c r="M219" s="208"/>
      <c r="N219" s="207"/>
      <c r="O219" s="205">
        <f t="shared" si="64"/>
        <v>0</v>
      </c>
      <c r="P219" s="208"/>
      <c r="Q219" s="207"/>
      <c r="R219" s="205">
        <f t="shared" si="65"/>
        <v>0</v>
      </c>
      <c r="S219" s="265"/>
      <c r="T219" s="305"/>
    </row>
    <row r="220" spans="1:20" s="209" customFormat="1" hidden="1" x14ac:dyDescent="0.2">
      <c r="A220" s="203" t="s">
        <v>771</v>
      </c>
      <c r="B220" s="204" t="s">
        <v>772</v>
      </c>
      <c r="C220" s="205">
        <f>'Planilha orçamentária '!Q222</f>
        <v>1293.3424</v>
      </c>
      <c r="D220" s="206"/>
      <c r="E220" s="207"/>
      <c r="F220" s="205">
        <f t="shared" si="61"/>
        <v>0</v>
      </c>
      <c r="G220" s="206"/>
      <c r="H220" s="207"/>
      <c r="I220" s="205">
        <f t="shared" si="62"/>
        <v>0</v>
      </c>
      <c r="J220" s="206"/>
      <c r="K220" s="207"/>
      <c r="L220" s="205">
        <f t="shared" si="63"/>
        <v>0</v>
      </c>
      <c r="M220" s="208"/>
      <c r="N220" s="207">
        <v>1</v>
      </c>
      <c r="O220" s="205">
        <f t="shared" si="64"/>
        <v>1293.3424</v>
      </c>
      <c r="P220" s="208"/>
      <c r="Q220" s="207"/>
      <c r="R220" s="205">
        <f t="shared" si="65"/>
        <v>0</v>
      </c>
      <c r="S220" s="265"/>
      <c r="T220" s="305"/>
    </row>
    <row r="221" spans="1:20" s="209" customFormat="1" x14ac:dyDescent="0.2">
      <c r="A221" s="227" t="s">
        <v>773</v>
      </c>
      <c r="B221" s="228" t="s">
        <v>774</v>
      </c>
      <c r="C221" s="279">
        <f>'Planilha orçamentária '!F223</f>
        <v>65428.198321200005</v>
      </c>
      <c r="D221" s="230"/>
      <c r="E221" s="231">
        <f>F221/$C221</f>
        <v>2.1461699328881134E-3</v>
      </c>
      <c r="F221" s="229">
        <f>SUM(F222:F241)</f>
        <v>140.42003199999999</v>
      </c>
      <c r="G221" s="232"/>
      <c r="H221" s="231">
        <f>I221/$C221</f>
        <v>0.99785383006711181</v>
      </c>
      <c r="I221" s="229">
        <f>SUM(I222:I241)</f>
        <v>65287.778289200003</v>
      </c>
      <c r="J221" s="233"/>
      <c r="K221" s="231">
        <f>L221/$C221</f>
        <v>0</v>
      </c>
      <c r="L221" s="229">
        <f>SUM(L222:L241)</f>
        <v>0</v>
      </c>
      <c r="M221" s="234"/>
      <c r="N221" s="231">
        <f>O221/$C221</f>
        <v>0</v>
      </c>
      <c r="O221" s="229">
        <f>SUM(O222:O241)</f>
        <v>0</v>
      </c>
      <c r="P221" s="234"/>
      <c r="Q221" s="231">
        <f>R221/$C221</f>
        <v>0</v>
      </c>
      <c r="R221" s="229">
        <f>SUM(R222:R241)</f>
        <v>0</v>
      </c>
      <c r="S221" s="268"/>
      <c r="T221" s="305"/>
    </row>
    <row r="222" spans="1:20" s="209" customFormat="1" ht="25.5" hidden="1" x14ac:dyDescent="0.2">
      <c r="A222" s="203" t="s">
        <v>775</v>
      </c>
      <c r="B222" s="204" t="s">
        <v>173</v>
      </c>
      <c r="C222" s="205">
        <f>'Planilha orçamentária '!Q224</f>
        <v>140.42003199999999</v>
      </c>
      <c r="D222" s="206"/>
      <c r="E222" s="207">
        <v>1</v>
      </c>
      <c r="F222" s="205">
        <f t="shared" ref="F222:F241" si="66">E222*$C222</f>
        <v>140.42003199999999</v>
      </c>
      <c r="G222" s="206"/>
      <c r="H222" s="207"/>
      <c r="I222" s="205">
        <f t="shared" ref="I222:I241" si="67">H222*$C222</f>
        <v>0</v>
      </c>
      <c r="J222" s="206"/>
      <c r="K222" s="207"/>
      <c r="L222" s="205">
        <f t="shared" ref="L222:L241" si="68">K222*$C222</f>
        <v>0</v>
      </c>
      <c r="M222" s="208"/>
      <c r="N222" s="207"/>
      <c r="O222" s="205">
        <f t="shared" ref="O222:O241" si="69">N222*$C222</f>
        <v>0</v>
      </c>
      <c r="P222" s="208"/>
      <c r="Q222" s="207"/>
      <c r="R222" s="205">
        <f t="shared" ref="R222:R241" si="70">Q222*$C222</f>
        <v>0</v>
      </c>
      <c r="S222" s="265"/>
      <c r="T222" s="305"/>
    </row>
    <row r="223" spans="1:20" s="209" customFormat="1" ht="25.5" hidden="1" x14ac:dyDescent="0.2">
      <c r="A223" s="203" t="s">
        <v>776</v>
      </c>
      <c r="B223" s="204" t="s">
        <v>777</v>
      </c>
      <c r="C223" s="205">
        <f>'Planilha orçamentária '!Q225</f>
        <v>753.08356760000004</v>
      </c>
      <c r="D223" s="206"/>
      <c r="E223" s="207"/>
      <c r="F223" s="205">
        <f t="shared" si="66"/>
        <v>0</v>
      </c>
      <c r="G223" s="206"/>
      <c r="H223" s="207">
        <v>1</v>
      </c>
      <c r="I223" s="205">
        <f t="shared" si="67"/>
        <v>753.08356760000004</v>
      </c>
      <c r="J223" s="206"/>
      <c r="K223" s="207"/>
      <c r="L223" s="205">
        <f t="shared" si="68"/>
        <v>0</v>
      </c>
      <c r="M223" s="208"/>
      <c r="N223" s="207"/>
      <c r="O223" s="205">
        <f t="shared" si="69"/>
        <v>0</v>
      </c>
      <c r="P223" s="208"/>
      <c r="Q223" s="207"/>
      <c r="R223" s="205">
        <f t="shared" si="70"/>
        <v>0</v>
      </c>
      <c r="S223" s="265"/>
      <c r="T223" s="305"/>
    </row>
    <row r="224" spans="1:20" s="209" customFormat="1" ht="25.5" hidden="1" x14ac:dyDescent="0.2">
      <c r="A224" s="203" t="s">
        <v>779</v>
      </c>
      <c r="B224" s="204" t="s">
        <v>780</v>
      </c>
      <c r="C224" s="205">
        <f>'Planilha orçamentária '!Q226</f>
        <v>95.777248</v>
      </c>
      <c r="D224" s="206"/>
      <c r="E224" s="207"/>
      <c r="F224" s="205">
        <f t="shared" si="66"/>
        <v>0</v>
      </c>
      <c r="G224" s="206"/>
      <c r="H224" s="207">
        <v>1</v>
      </c>
      <c r="I224" s="205">
        <f t="shared" si="67"/>
        <v>95.777248</v>
      </c>
      <c r="J224" s="206"/>
      <c r="K224" s="207"/>
      <c r="L224" s="205">
        <f t="shared" si="68"/>
        <v>0</v>
      </c>
      <c r="M224" s="208"/>
      <c r="N224" s="207"/>
      <c r="O224" s="205">
        <f t="shared" si="69"/>
        <v>0</v>
      </c>
      <c r="P224" s="208"/>
      <c r="Q224" s="207"/>
      <c r="R224" s="205">
        <f t="shared" si="70"/>
        <v>0</v>
      </c>
      <c r="S224" s="265"/>
      <c r="T224" s="305"/>
    </row>
    <row r="225" spans="1:20" s="209" customFormat="1" hidden="1" x14ac:dyDescent="0.2">
      <c r="A225" s="203" t="s">
        <v>782</v>
      </c>
      <c r="B225" s="204" t="s">
        <v>783</v>
      </c>
      <c r="C225" s="205">
        <f>'Planilha orçamentária '!Q227</f>
        <v>91.982112000000001</v>
      </c>
      <c r="D225" s="206"/>
      <c r="E225" s="207"/>
      <c r="F225" s="205">
        <f t="shared" si="66"/>
        <v>0</v>
      </c>
      <c r="G225" s="206"/>
      <c r="H225" s="207">
        <v>1</v>
      </c>
      <c r="I225" s="205">
        <f t="shared" si="67"/>
        <v>91.982112000000001</v>
      </c>
      <c r="J225" s="206"/>
      <c r="K225" s="207"/>
      <c r="L225" s="205">
        <f t="shared" si="68"/>
        <v>0</v>
      </c>
      <c r="M225" s="208"/>
      <c r="N225" s="207"/>
      <c r="O225" s="205">
        <f t="shared" si="69"/>
        <v>0</v>
      </c>
      <c r="P225" s="208"/>
      <c r="Q225" s="207"/>
      <c r="R225" s="205">
        <f t="shared" si="70"/>
        <v>0</v>
      </c>
      <c r="S225" s="265"/>
      <c r="T225" s="305"/>
    </row>
    <row r="226" spans="1:20" s="209" customFormat="1" hidden="1" x14ac:dyDescent="0.2">
      <c r="A226" s="203" t="s">
        <v>784</v>
      </c>
      <c r="B226" s="204" t="s">
        <v>175</v>
      </c>
      <c r="C226" s="205">
        <f>'Planilha orçamentária '!Q228</f>
        <v>4.6939839999999995</v>
      </c>
      <c r="D226" s="206"/>
      <c r="E226" s="207"/>
      <c r="F226" s="205">
        <f t="shared" si="66"/>
        <v>0</v>
      </c>
      <c r="G226" s="206"/>
      <c r="H226" s="207">
        <v>1</v>
      </c>
      <c r="I226" s="205">
        <f t="shared" si="67"/>
        <v>4.6939839999999995</v>
      </c>
      <c r="J226" s="206"/>
      <c r="K226" s="207"/>
      <c r="L226" s="205">
        <f t="shared" si="68"/>
        <v>0</v>
      </c>
      <c r="M226" s="208"/>
      <c r="N226" s="207"/>
      <c r="O226" s="205">
        <f t="shared" si="69"/>
        <v>0</v>
      </c>
      <c r="P226" s="208"/>
      <c r="Q226" s="207"/>
      <c r="R226" s="205">
        <f t="shared" si="70"/>
        <v>0</v>
      </c>
      <c r="S226" s="265"/>
      <c r="T226" s="305"/>
    </row>
    <row r="227" spans="1:20" ht="25.5" hidden="1" x14ac:dyDescent="0.2">
      <c r="A227" s="203" t="s">
        <v>785</v>
      </c>
      <c r="B227" s="204" t="s">
        <v>179</v>
      </c>
      <c r="C227" s="205">
        <f>'Planilha orçamentária '!Q229</f>
        <v>6282.3383008000001</v>
      </c>
      <c r="D227" s="206"/>
      <c r="E227" s="207"/>
      <c r="F227" s="205">
        <f t="shared" si="66"/>
        <v>0</v>
      </c>
      <c r="G227" s="206"/>
      <c r="H227" s="207">
        <v>1</v>
      </c>
      <c r="I227" s="205">
        <f t="shared" si="67"/>
        <v>6282.3383008000001</v>
      </c>
      <c r="J227" s="206"/>
      <c r="K227" s="207"/>
      <c r="L227" s="205">
        <f t="shared" si="68"/>
        <v>0</v>
      </c>
      <c r="M227" s="208"/>
      <c r="N227" s="207"/>
      <c r="O227" s="205">
        <f t="shared" si="69"/>
        <v>0</v>
      </c>
      <c r="P227" s="208"/>
      <c r="Q227" s="207"/>
      <c r="R227" s="205">
        <f t="shared" si="70"/>
        <v>0</v>
      </c>
      <c r="S227" s="265"/>
      <c r="T227" s="305"/>
    </row>
    <row r="228" spans="1:20" hidden="1" x14ac:dyDescent="0.2">
      <c r="A228" s="203" t="s">
        <v>787</v>
      </c>
      <c r="B228" s="204" t="s">
        <v>172</v>
      </c>
      <c r="C228" s="205">
        <f>'Planilha orçamentária '!Q230</f>
        <v>2802.5324109600001</v>
      </c>
      <c r="D228" s="206"/>
      <c r="E228" s="207"/>
      <c r="F228" s="205">
        <f t="shared" si="66"/>
        <v>0</v>
      </c>
      <c r="G228" s="206"/>
      <c r="H228" s="207">
        <v>1</v>
      </c>
      <c r="I228" s="205">
        <f t="shared" si="67"/>
        <v>2802.5324109600001</v>
      </c>
      <c r="J228" s="206"/>
      <c r="K228" s="207"/>
      <c r="L228" s="205">
        <f t="shared" si="68"/>
        <v>0</v>
      </c>
      <c r="M228" s="208"/>
      <c r="N228" s="207"/>
      <c r="O228" s="205">
        <f t="shared" si="69"/>
        <v>0</v>
      </c>
      <c r="P228" s="208"/>
      <c r="Q228" s="207"/>
      <c r="R228" s="205">
        <f t="shared" si="70"/>
        <v>0</v>
      </c>
      <c r="S228" s="265"/>
      <c r="T228" s="305"/>
    </row>
    <row r="229" spans="1:20" s="209" customFormat="1" hidden="1" x14ac:dyDescent="0.2">
      <c r="A229" s="203" t="s">
        <v>789</v>
      </c>
      <c r="B229" s="204" t="s">
        <v>790</v>
      </c>
      <c r="C229" s="205">
        <f>'Planilha orçamentária '!Q231</f>
        <v>169.47029999999998</v>
      </c>
      <c r="D229" s="206"/>
      <c r="E229" s="207"/>
      <c r="F229" s="205">
        <f t="shared" si="66"/>
        <v>0</v>
      </c>
      <c r="G229" s="206"/>
      <c r="H229" s="207">
        <v>1</v>
      </c>
      <c r="I229" s="205">
        <f t="shared" si="67"/>
        <v>169.47029999999998</v>
      </c>
      <c r="J229" s="206"/>
      <c r="K229" s="207"/>
      <c r="L229" s="205">
        <f t="shared" si="68"/>
        <v>0</v>
      </c>
      <c r="M229" s="208"/>
      <c r="N229" s="207"/>
      <c r="O229" s="205">
        <f t="shared" si="69"/>
        <v>0</v>
      </c>
      <c r="P229" s="208"/>
      <c r="Q229" s="207"/>
      <c r="R229" s="205">
        <f t="shared" si="70"/>
        <v>0</v>
      </c>
      <c r="S229" s="265"/>
      <c r="T229" s="305"/>
    </row>
    <row r="230" spans="1:20" s="209" customFormat="1" hidden="1" x14ac:dyDescent="0.2">
      <c r="A230" s="203" t="s">
        <v>791</v>
      </c>
      <c r="B230" s="204" t="s">
        <v>792</v>
      </c>
      <c r="C230" s="205">
        <f>'Planilha orçamentária '!Q232</f>
        <v>197.29713599999999</v>
      </c>
      <c r="D230" s="206"/>
      <c r="E230" s="207"/>
      <c r="F230" s="205">
        <f t="shared" si="66"/>
        <v>0</v>
      </c>
      <c r="G230" s="206"/>
      <c r="H230" s="207">
        <v>1</v>
      </c>
      <c r="I230" s="205">
        <f t="shared" si="67"/>
        <v>197.29713599999999</v>
      </c>
      <c r="J230" s="206"/>
      <c r="K230" s="207"/>
      <c r="L230" s="205">
        <f t="shared" si="68"/>
        <v>0</v>
      </c>
      <c r="M230" s="208"/>
      <c r="N230" s="207"/>
      <c r="O230" s="205">
        <f t="shared" si="69"/>
        <v>0</v>
      </c>
      <c r="P230" s="208"/>
      <c r="Q230" s="207"/>
      <c r="R230" s="205">
        <f t="shared" si="70"/>
        <v>0</v>
      </c>
      <c r="S230" s="265"/>
      <c r="T230" s="305"/>
    </row>
    <row r="231" spans="1:20" s="209" customFormat="1" hidden="1" x14ac:dyDescent="0.2">
      <c r="A231" s="203" t="s">
        <v>794</v>
      </c>
      <c r="B231" s="204" t="s">
        <v>795</v>
      </c>
      <c r="C231" s="205">
        <f>'Planilha orçamentária '!Q233</f>
        <v>1421.3783039999998</v>
      </c>
      <c r="D231" s="206"/>
      <c r="E231" s="207"/>
      <c r="F231" s="205">
        <f t="shared" si="66"/>
        <v>0</v>
      </c>
      <c r="G231" s="206"/>
      <c r="H231" s="207">
        <v>1</v>
      </c>
      <c r="I231" s="205">
        <f t="shared" si="67"/>
        <v>1421.3783039999998</v>
      </c>
      <c r="J231" s="206"/>
      <c r="K231" s="207"/>
      <c r="L231" s="205">
        <f t="shared" si="68"/>
        <v>0</v>
      </c>
      <c r="M231" s="208"/>
      <c r="N231" s="207"/>
      <c r="O231" s="205">
        <f t="shared" si="69"/>
        <v>0</v>
      </c>
      <c r="P231" s="208"/>
      <c r="Q231" s="207"/>
      <c r="R231" s="205">
        <f t="shared" si="70"/>
        <v>0</v>
      </c>
      <c r="S231" s="265"/>
      <c r="T231" s="305"/>
    </row>
    <row r="232" spans="1:20" s="209" customFormat="1" hidden="1" x14ac:dyDescent="0.2">
      <c r="A232" s="203" t="s">
        <v>797</v>
      </c>
      <c r="B232" s="204" t="s">
        <v>798</v>
      </c>
      <c r="C232" s="205">
        <f>'Planilha orçamentária '!Q234</f>
        <v>14.806023999999999</v>
      </c>
      <c r="D232" s="206"/>
      <c r="E232" s="207"/>
      <c r="F232" s="205">
        <f t="shared" si="66"/>
        <v>0</v>
      </c>
      <c r="G232" s="206"/>
      <c r="H232" s="207">
        <v>1</v>
      </c>
      <c r="I232" s="205">
        <f t="shared" si="67"/>
        <v>14.806023999999999</v>
      </c>
      <c r="J232" s="206"/>
      <c r="K232" s="207"/>
      <c r="L232" s="205">
        <f t="shared" si="68"/>
        <v>0</v>
      </c>
      <c r="M232" s="208"/>
      <c r="N232" s="207"/>
      <c r="O232" s="205">
        <f t="shared" si="69"/>
        <v>0</v>
      </c>
      <c r="P232" s="208"/>
      <c r="Q232" s="207"/>
      <c r="R232" s="205">
        <f t="shared" si="70"/>
        <v>0</v>
      </c>
      <c r="S232" s="265"/>
      <c r="T232" s="305"/>
    </row>
    <row r="233" spans="1:20" s="209" customFormat="1" ht="25.5" hidden="1" x14ac:dyDescent="0.2">
      <c r="A233" s="203" t="s">
        <v>799</v>
      </c>
      <c r="B233" s="204" t="s">
        <v>800</v>
      </c>
      <c r="C233" s="205">
        <f>'Planilha orçamentária '!Q235</f>
        <v>4435.402908</v>
      </c>
      <c r="D233" s="206"/>
      <c r="E233" s="207"/>
      <c r="F233" s="205">
        <f t="shared" si="66"/>
        <v>0</v>
      </c>
      <c r="G233" s="206"/>
      <c r="H233" s="207">
        <v>1</v>
      </c>
      <c r="I233" s="205">
        <f t="shared" si="67"/>
        <v>4435.402908</v>
      </c>
      <c r="J233" s="206"/>
      <c r="K233" s="207"/>
      <c r="L233" s="205">
        <f t="shared" si="68"/>
        <v>0</v>
      </c>
      <c r="M233" s="208"/>
      <c r="N233" s="207"/>
      <c r="O233" s="205">
        <f t="shared" si="69"/>
        <v>0</v>
      </c>
      <c r="P233" s="208"/>
      <c r="Q233" s="207"/>
      <c r="R233" s="205">
        <f t="shared" si="70"/>
        <v>0</v>
      </c>
      <c r="S233" s="265"/>
      <c r="T233" s="305"/>
    </row>
    <row r="234" spans="1:20" hidden="1" x14ac:dyDescent="0.2">
      <c r="A234" s="203" t="s">
        <v>801</v>
      </c>
      <c r="B234" s="204" t="s">
        <v>802</v>
      </c>
      <c r="C234" s="205">
        <f>'Planilha orçamentária '!Q236</f>
        <v>3870.81101184</v>
      </c>
      <c r="D234" s="206"/>
      <c r="E234" s="207"/>
      <c r="F234" s="205">
        <f t="shared" si="66"/>
        <v>0</v>
      </c>
      <c r="G234" s="206"/>
      <c r="H234" s="207">
        <v>1</v>
      </c>
      <c r="I234" s="205">
        <f t="shared" si="67"/>
        <v>3870.81101184</v>
      </c>
      <c r="J234" s="206"/>
      <c r="K234" s="207"/>
      <c r="L234" s="205">
        <f t="shared" si="68"/>
        <v>0</v>
      </c>
      <c r="M234" s="208"/>
      <c r="N234" s="207"/>
      <c r="O234" s="205">
        <f t="shared" si="69"/>
        <v>0</v>
      </c>
      <c r="P234" s="208"/>
      <c r="Q234" s="207"/>
      <c r="R234" s="205">
        <f t="shared" si="70"/>
        <v>0</v>
      </c>
      <c r="S234" s="265"/>
      <c r="T234" s="305"/>
    </row>
    <row r="235" spans="1:20" s="209" customFormat="1" ht="51" hidden="1" x14ac:dyDescent="0.2">
      <c r="A235" s="203" t="s">
        <v>803</v>
      </c>
      <c r="B235" s="204" t="s">
        <v>804</v>
      </c>
      <c r="C235" s="205">
        <f>'Planilha orçamentária '!Q237</f>
        <v>5016.1086519999999</v>
      </c>
      <c r="D235" s="206"/>
      <c r="E235" s="207"/>
      <c r="F235" s="205">
        <f t="shared" si="66"/>
        <v>0</v>
      </c>
      <c r="G235" s="206"/>
      <c r="H235" s="207">
        <v>1</v>
      </c>
      <c r="I235" s="205">
        <f t="shared" si="67"/>
        <v>5016.1086519999999</v>
      </c>
      <c r="J235" s="206"/>
      <c r="K235" s="207"/>
      <c r="L235" s="205">
        <f t="shared" si="68"/>
        <v>0</v>
      </c>
      <c r="M235" s="208"/>
      <c r="N235" s="207"/>
      <c r="O235" s="205">
        <f t="shared" si="69"/>
        <v>0</v>
      </c>
      <c r="P235" s="208"/>
      <c r="Q235" s="207"/>
      <c r="R235" s="205">
        <f t="shared" si="70"/>
        <v>0</v>
      </c>
      <c r="S235" s="265"/>
      <c r="T235" s="305"/>
    </row>
    <row r="236" spans="1:20" s="209" customFormat="1" ht="25.5" hidden="1" x14ac:dyDescent="0.2">
      <c r="A236" s="203" t="s">
        <v>805</v>
      </c>
      <c r="B236" s="204" t="s">
        <v>806</v>
      </c>
      <c r="C236" s="205">
        <f>'Planilha orçamentária '!Q238</f>
        <v>131.83104</v>
      </c>
      <c r="D236" s="206"/>
      <c r="E236" s="207"/>
      <c r="F236" s="205">
        <f t="shared" si="66"/>
        <v>0</v>
      </c>
      <c r="G236" s="206"/>
      <c r="H236" s="207">
        <v>1</v>
      </c>
      <c r="I236" s="205">
        <f t="shared" si="67"/>
        <v>131.83104</v>
      </c>
      <c r="J236" s="206"/>
      <c r="K236" s="207"/>
      <c r="L236" s="205">
        <f t="shared" si="68"/>
        <v>0</v>
      </c>
      <c r="M236" s="208"/>
      <c r="N236" s="207"/>
      <c r="O236" s="205">
        <f t="shared" si="69"/>
        <v>0</v>
      </c>
      <c r="P236" s="208"/>
      <c r="Q236" s="207"/>
      <c r="R236" s="205">
        <f t="shared" si="70"/>
        <v>0</v>
      </c>
      <c r="S236" s="265"/>
      <c r="T236" s="305"/>
    </row>
    <row r="237" spans="1:20" s="209" customFormat="1" ht="38.25" hidden="1" x14ac:dyDescent="0.2">
      <c r="A237" s="203" t="s">
        <v>808</v>
      </c>
      <c r="B237" s="204" t="s">
        <v>809</v>
      </c>
      <c r="C237" s="205">
        <f>'Planilha orçamentária '!Q239</f>
        <v>34146.236799999999</v>
      </c>
      <c r="D237" s="206"/>
      <c r="E237" s="207"/>
      <c r="F237" s="205">
        <f t="shared" si="66"/>
        <v>0</v>
      </c>
      <c r="G237" s="206"/>
      <c r="H237" s="207">
        <v>1</v>
      </c>
      <c r="I237" s="205">
        <f t="shared" si="67"/>
        <v>34146.236799999999</v>
      </c>
      <c r="J237" s="206"/>
      <c r="K237" s="207"/>
      <c r="L237" s="205">
        <f t="shared" si="68"/>
        <v>0</v>
      </c>
      <c r="M237" s="208"/>
      <c r="N237" s="207"/>
      <c r="O237" s="205">
        <f t="shared" si="69"/>
        <v>0</v>
      </c>
      <c r="P237" s="208"/>
      <c r="Q237" s="207"/>
      <c r="R237" s="205">
        <f t="shared" si="70"/>
        <v>0</v>
      </c>
      <c r="S237" s="265"/>
      <c r="T237" s="305"/>
    </row>
    <row r="238" spans="1:20" s="209" customFormat="1" ht="25.5" hidden="1" x14ac:dyDescent="0.2">
      <c r="A238" s="203" t="s">
        <v>811</v>
      </c>
      <c r="B238" s="204" t="s">
        <v>812</v>
      </c>
      <c r="C238" s="205">
        <f>'Planilha orçamentária '!Q240</f>
        <v>2954.4135040000006</v>
      </c>
      <c r="D238" s="206"/>
      <c r="E238" s="207"/>
      <c r="F238" s="205">
        <f t="shared" si="66"/>
        <v>0</v>
      </c>
      <c r="G238" s="206"/>
      <c r="H238" s="207">
        <v>1</v>
      </c>
      <c r="I238" s="205">
        <f t="shared" si="67"/>
        <v>2954.4135040000006</v>
      </c>
      <c r="J238" s="206"/>
      <c r="K238" s="207"/>
      <c r="L238" s="205">
        <f t="shared" si="68"/>
        <v>0</v>
      </c>
      <c r="M238" s="208"/>
      <c r="N238" s="207"/>
      <c r="O238" s="205">
        <f t="shared" si="69"/>
        <v>0</v>
      </c>
      <c r="P238" s="208"/>
      <c r="Q238" s="207"/>
      <c r="R238" s="205">
        <f t="shared" si="70"/>
        <v>0</v>
      </c>
      <c r="S238" s="265"/>
      <c r="T238" s="305"/>
    </row>
    <row r="239" spans="1:20" s="209" customFormat="1" hidden="1" x14ac:dyDescent="0.2">
      <c r="A239" s="203" t="s">
        <v>813</v>
      </c>
      <c r="B239" s="204" t="s">
        <v>177</v>
      </c>
      <c r="C239" s="205">
        <f>'Planilha orçamentária '!Q241</f>
        <v>147.50470200000001</v>
      </c>
      <c r="D239" s="206"/>
      <c r="E239" s="207"/>
      <c r="F239" s="205">
        <f t="shared" si="66"/>
        <v>0</v>
      </c>
      <c r="G239" s="206"/>
      <c r="H239" s="207">
        <v>1</v>
      </c>
      <c r="I239" s="205">
        <f t="shared" si="67"/>
        <v>147.50470200000001</v>
      </c>
      <c r="J239" s="206"/>
      <c r="K239" s="207"/>
      <c r="L239" s="205">
        <f t="shared" si="68"/>
        <v>0</v>
      </c>
      <c r="M239" s="208"/>
      <c r="N239" s="207"/>
      <c r="O239" s="205">
        <f t="shared" si="69"/>
        <v>0</v>
      </c>
      <c r="P239" s="208"/>
      <c r="Q239" s="207"/>
      <c r="R239" s="205">
        <f t="shared" si="70"/>
        <v>0</v>
      </c>
      <c r="S239" s="265"/>
      <c r="T239" s="305"/>
    </row>
    <row r="240" spans="1:20" s="209" customFormat="1" ht="25.5" hidden="1" x14ac:dyDescent="0.2">
      <c r="A240" s="203" t="s">
        <v>815</v>
      </c>
      <c r="B240" s="204" t="s">
        <v>816</v>
      </c>
      <c r="C240" s="205">
        <f>'Planilha orçamentária '!Q242</f>
        <v>2122.77936</v>
      </c>
      <c r="D240" s="206"/>
      <c r="E240" s="207"/>
      <c r="F240" s="205">
        <f t="shared" si="66"/>
        <v>0</v>
      </c>
      <c r="G240" s="206"/>
      <c r="H240" s="207">
        <v>1</v>
      </c>
      <c r="I240" s="205">
        <f t="shared" si="67"/>
        <v>2122.77936</v>
      </c>
      <c r="J240" s="206"/>
      <c r="K240" s="207"/>
      <c r="L240" s="205">
        <f t="shared" si="68"/>
        <v>0</v>
      </c>
      <c r="M240" s="208"/>
      <c r="N240" s="207"/>
      <c r="O240" s="205">
        <f t="shared" si="69"/>
        <v>0</v>
      </c>
      <c r="P240" s="208"/>
      <c r="Q240" s="207"/>
      <c r="R240" s="205">
        <f t="shared" si="70"/>
        <v>0</v>
      </c>
      <c r="S240" s="265"/>
      <c r="T240" s="305"/>
    </row>
    <row r="241" spans="1:20" s="209" customFormat="1" ht="25.5" hidden="1" x14ac:dyDescent="0.2">
      <c r="A241" s="227" t="s">
        <v>1172</v>
      </c>
      <c r="B241" s="204" t="s">
        <v>817</v>
      </c>
      <c r="C241" s="205">
        <f>'Planilha orçamentária '!Q243</f>
        <v>629.33092399999998</v>
      </c>
      <c r="D241" s="206"/>
      <c r="E241" s="207"/>
      <c r="F241" s="205">
        <f t="shared" si="66"/>
        <v>0</v>
      </c>
      <c r="G241" s="206"/>
      <c r="H241" s="207">
        <v>1</v>
      </c>
      <c r="I241" s="205">
        <f t="shared" si="67"/>
        <v>629.33092399999998</v>
      </c>
      <c r="J241" s="206"/>
      <c r="K241" s="207"/>
      <c r="L241" s="205">
        <f t="shared" si="68"/>
        <v>0</v>
      </c>
      <c r="M241" s="208"/>
      <c r="N241" s="207"/>
      <c r="O241" s="205">
        <f t="shared" si="69"/>
        <v>0</v>
      </c>
      <c r="P241" s="208"/>
      <c r="Q241" s="207"/>
      <c r="R241" s="205">
        <f t="shared" si="70"/>
        <v>0</v>
      </c>
      <c r="S241" s="265"/>
      <c r="T241" s="305"/>
    </row>
    <row r="242" spans="1:20" x14ac:dyDescent="0.2">
      <c r="A242" s="219" t="s">
        <v>819</v>
      </c>
      <c r="B242" s="220" t="s">
        <v>251</v>
      </c>
      <c r="C242" s="221">
        <f>'Planilha orçamentária '!F244</f>
        <v>32776.367480000001</v>
      </c>
      <c r="D242" s="222"/>
      <c r="E242" s="223">
        <f>F242/$C242</f>
        <v>0.11224923537499953</v>
      </c>
      <c r="F242" s="221">
        <f>F243+F249+F261+F267+F273+F277+F279</f>
        <v>3679.1221880000003</v>
      </c>
      <c r="G242" s="224"/>
      <c r="H242" s="223">
        <f>I242/$C242</f>
        <v>0.42712314366570553</v>
      </c>
      <c r="I242" s="221">
        <f>I243+I249+I261+I267+I273+I277+I279</f>
        <v>13999.545115999999</v>
      </c>
      <c r="J242" s="225"/>
      <c r="K242" s="223">
        <f>L242/$C242</f>
        <v>9.1277371289711917E-2</v>
      </c>
      <c r="L242" s="221">
        <f>L243+L249+L261+L267+L273+L277+L279</f>
        <v>2991.7406639999995</v>
      </c>
      <c r="M242" s="226"/>
      <c r="N242" s="223">
        <f>O242/$C242</f>
        <v>0.36935024966958302</v>
      </c>
      <c r="O242" s="221">
        <f>O243+O249+O261+O267+O273+O277+O279</f>
        <v>12105.959512000001</v>
      </c>
      <c r="P242" s="226"/>
      <c r="Q242" s="223">
        <f>R242/$C242</f>
        <v>0</v>
      </c>
      <c r="R242" s="221">
        <f>R243+R249+R261+R267+R273+R277+R279</f>
        <v>0</v>
      </c>
      <c r="S242" s="267"/>
      <c r="T242" s="305"/>
    </row>
    <row r="243" spans="1:20" s="209" customFormat="1" x14ac:dyDescent="0.2">
      <c r="A243" s="227" t="s">
        <v>820</v>
      </c>
      <c r="B243" s="228" t="s">
        <v>821</v>
      </c>
      <c r="C243" s="279">
        <f>'Planilha orçamentária '!F245</f>
        <v>7763.6747599999999</v>
      </c>
      <c r="D243" s="230"/>
      <c r="E243" s="231">
        <f>F243/$C243</f>
        <v>0</v>
      </c>
      <c r="F243" s="229">
        <f>SUM(F244:F248)</f>
        <v>0</v>
      </c>
      <c r="G243" s="232"/>
      <c r="H243" s="231">
        <f>I243/$C243</f>
        <v>1</v>
      </c>
      <c r="I243" s="229">
        <f>SUM(I244:I248)</f>
        <v>7763.6747599999999</v>
      </c>
      <c r="J243" s="233"/>
      <c r="K243" s="231">
        <f>L243/$C243</f>
        <v>0</v>
      </c>
      <c r="L243" s="229">
        <f>SUM(L244:L248)</f>
        <v>0</v>
      </c>
      <c r="M243" s="234"/>
      <c r="N243" s="231">
        <f>O243/$C243</f>
        <v>0</v>
      </c>
      <c r="O243" s="229">
        <f>SUM(O244:O248)</f>
        <v>0</v>
      </c>
      <c r="P243" s="234"/>
      <c r="Q243" s="231">
        <f>R243/$C243</f>
        <v>0</v>
      </c>
      <c r="R243" s="229">
        <f>SUM(R244:R248)</f>
        <v>0</v>
      </c>
      <c r="S243" s="268"/>
      <c r="T243" s="305"/>
    </row>
    <row r="244" spans="1:20" s="209" customFormat="1" ht="38.25" hidden="1" x14ac:dyDescent="0.2">
      <c r="A244" s="203" t="s">
        <v>822</v>
      </c>
      <c r="B244" s="204" t="s">
        <v>823</v>
      </c>
      <c r="C244" s="205">
        <f>'Planilha orçamentária '!Q246</f>
        <v>1817.6704</v>
      </c>
      <c r="D244" s="206"/>
      <c r="E244" s="207"/>
      <c r="F244" s="205">
        <f>E244*$C244</f>
        <v>0</v>
      </c>
      <c r="G244" s="206"/>
      <c r="H244" s="207">
        <v>1</v>
      </c>
      <c r="I244" s="205">
        <f>H244*$C244</f>
        <v>1817.6704</v>
      </c>
      <c r="J244" s="206"/>
      <c r="K244" s="207"/>
      <c r="L244" s="205">
        <f>K244*$C244</f>
        <v>0</v>
      </c>
      <c r="M244" s="208"/>
      <c r="N244" s="207"/>
      <c r="O244" s="205">
        <f>N244*$C244</f>
        <v>0</v>
      </c>
      <c r="P244" s="208"/>
      <c r="Q244" s="207"/>
      <c r="R244" s="205">
        <f>Q244*$C244</f>
        <v>0</v>
      </c>
      <c r="S244" s="265"/>
      <c r="T244" s="305"/>
    </row>
    <row r="245" spans="1:20" ht="38.25" hidden="1" x14ac:dyDescent="0.2">
      <c r="A245" s="203" t="s">
        <v>825</v>
      </c>
      <c r="B245" s="204" t="s">
        <v>826</v>
      </c>
      <c r="C245" s="205">
        <f>'Planilha orçamentária '!Q247</f>
        <v>2366.9663999999998</v>
      </c>
      <c r="D245" s="206"/>
      <c r="E245" s="207"/>
      <c r="F245" s="205">
        <f>E245*$C245</f>
        <v>0</v>
      </c>
      <c r="G245" s="206"/>
      <c r="H245" s="207">
        <v>1</v>
      </c>
      <c r="I245" s="205">
        <f>H245*$C245</f>
        <v>2366.9663999999998</v>
      </c>
      <c r="J245" s="206"/>
      <c r="K245" s="207"/>
      <c r="L245" s="205">
        <f>K245*$C245</f>
        <v>0</v>
      </c>
      <c r="M245" s="208"/>
      <c r="N245" s="207"/>
      <c r="O245" s="205">
        <f>N245*$C245</f>
        <v>0</v>
      </c>
      <c r="P245" s="208"/>
      <c r="Q245" s="207"/>
      <c r="R245" s="205">
        <f>Q245*$C245</f>
        <v>0</v>
      </c>
      <c r="S245" s="265"/>
      <c r="T245" s="305"/>
    </row>
    <row r="246" spans="1:20" s="209" customFormat="1" hidden="1" x14ac:dyDescent="0.2">
      <c r="A246" s="203" t="s">
        <v>828</v>
      </c>
      <c r="B246" s="204" t="s">
        <v>829</v>
      </c>
      <c r="C246" s="205">
        <f>'Planilha orçamentária '!Q248</f>
        <v>80.646639999999991</v>
      </c>
      <c r="D246" s="206"/>
      <c r="E246" s="207"/>
      <c r="F246" s="205">
        <f>E246*$C246</f>
        <v>0</v>
      </c>
      <c r="G246" s="206"/>
      <c r="H246" s="207">
        <v>1</v>
      </c>
      <c r="I246" s="205">
        <f>H246*$C246</f>
        <v>80.646639999999991</v>
      </c>
      <c r="J246" s="206"/>
      <c r="K246" s="207"/>
      <c r="L246" s="205">
        <f>K246*$C246</f>
        <v>0</v>
      </c>
      <c r="M246" s="208"/>
      <c r="N246" s="207"/>
      <c r="O246" s="205">
        <f>N246*$C246</f>
        <v>0</v>
      </c>
      <c r="P246" s="208"/>
      <c r="Q246" s="207"/>
      <c r="R246" s="205">
        <f>Q246*$C246</f>
        <v>0</v>
      </c>
      <c r="S246" s="265"/>
      <c r="T246" s="305"/>
    </row>
    <row r="247" spans="1:20" s="209" customFormat="1" hidden="1" x14ac:dyDescent="0.2">
      <c r="A247" s="203" t="s">
        <v>830</v>
      </c>
      <c r="B247" s="204" t="s">
        <v>831</v>
      </c>
      <c r="C247" s="205">
        <f>'Planilha orçamentária '!Q249</f>
        <v>196.37332000000001</v>
      </c>
      <c r="D247" s="206"/>
      <c r="E247" s="207"/>
      <c r="F247" s="205">
        <f>E247*$C247</f>
        <v>0</v>
      </c>
      <c r="G247" s="206"/>
      <c r="H247" s="207">
        <v>1</v>
      </c>
      <c r="I247" s="205">
        <f>H247*$C247</f>
        <v>196.37332000000001</v>
      </c>
      <c r="J247" s="206"/>
      <c r="K247" s="207"/>
      <c r="L247" s="205">
        <f>K247*$C247</f>
        <v>0</v>
      </c>
      <c r="M247" s="208"/>
      <c r="N247" s="207"/>
      <c r="O247" s="205">
        <f>N247*$C247</f>
        <v>0</v>
      </c>
      <c r="P247" s="208"/>
      <c r="Q247" s="207"/>
      <c r="R247" s="205">
        <f>Q247*$C247</f>
        <v>0</v>
      </c>
      <c r="S247" s="265"/>
      <c r="T247" s="305"/>
    </row>
    <row r="248" spans="1:20" s="209" customFormat="1" ht="38.25" hidden="1" x14ac:dyDescent="0.2">
      <c r="A248" s="227" t="s">
        <v>832</v>
      </c>
      <c r="B248" s="204" t="s">
        <v>833</v>
      </c>
      <c r="C248" s="205">
        <f>'Planilha orçamentária '!Q250</f>
        <v>3302.018</v>
      </c>
      <c r="D248" s="206"/>
      <c r="E248" s="207"/>
      <c r="F248" s="205">
        <f>E248*$C248</f>
        <v>0</v>
      </c>
      <c r="G248" s="206"/>
      <c r="H248" s="207">
        <v>1</v>
      </c>
      <c r="I248" s="205">
        <f>H248*$C248</f>
        <v>3302.018</v>
      </c>
      <c r="J248" s="206"/>
      <c r="K248" s="207"/>
      <c r="L248" s="205">
        <f>K248*$C248</f>
        <v>0</v>
      </c>
      <c r="M248" s="208"/>
      <c r="N248" s="207"/>
      <c r="O248" s="205">
        <f>N248*$C248</f>
        <v>0</v>
      </c>
      <c r="P248" s="208"/>
      <c r="Q248" s="207"/>
      <c r="R248" s="205">
        <f>Q248*$C248</f>
        <v>0</v>
      </c>
      <c r="S248" s="265"/>
      <c r="T248" s="305"/>
    </row>
    <row r="249" spans="1:20" x14ac:dyDescent="0.2">
      <c r="A249" s="219" t="s">
        <v>835</v>
      </c>
      <c r="B249" s="220" t="s">
        <v>836</v>
      </c>
      <c r="C249" s="221">
        <f>'Planilha orçamentária '!F251</f>
        <v>4415.0290199999999</v>
      </c>
      <c r="D249" s="222"/>
      <c r="E249" s="223">
        <f>F249/$C249</f>
        <v>0.43328102246539707</v>
      </c>
      <c r="F249" s="221">
        <f>SUM(F250:F260)</f>
        <v>1912.948288</v>
      </c>
      <c r="G249" s="224"/>
      <c r="H249" s="223">
        <f>I249/$C249</f>
        <v>0.56671897753460299</v>
      </c>
      <c r="I249" s="221">
        <f>SUM(I250:I260)</f>
        <v>2502.0807320000004</v>
      </c>
      <c r="J249" s="225"/>
      <c r="K249" s="223">
        <f>L249/$C249</f>
        <v>0</v>
      </c>
      <c r="L249" s="221">
        <f>SUM(L250:L260)</f>
        <v>0</v>
      </c>
      <c r="M249" s="226"/>
      <c r="N249" s="223">
        <f>O249/$C249</f>
        <v>0</v>
      </c>
      <c r="O249" s="221">
        <f>SUM(O250:O260)</f>
        <v>0</v>
      </c>
      <c r="P249" s="226"/>
      <c r="Q249" s="223">
        <f>R249/$C249</f>
        <v>0</v>
      </c>
      <c r="R249" s="221">
        <f>SUM(R250:R260)</f>
        <v>0</v>
      </c>
      <c r="S249" s="267"/>
      <c r="T249" s="305"/>
    </row>
    <row r="250" spans="1:20" s="209" customFormat="1" ht="38.25" hidden="1" x14ac:dyDescent="0.2">
      <c r="A250" s="203" t="s">
        <v>837</v>
      </c>
      <c r="B250" s="204" t="s">
        <v>838</v>
      </c>
      <c r="C250" s="205">
        <f>'Planilha orçamentária '!Q252</f>
        <v>1191.398056</v>
      </c>
      <c r="D250" s="206"/>
      <c r="E250" s="207">
        <v>1</v>
      </c>
      <c r="F250" s="205">
        <f t="shared" ref="F250:F260" si="71">E250*$C250</f>
        <v>1191.398056</v>
      </c>
      <c r="G250" s="206"/>
      <c r="H250" s="207"/>
      <c r="I250" s="205">
        <f t="shared" ref="I250:I260" si="72">H250*$C250</f>
        <v>0</v>
      </c>
      <c r="J250" s="206"/>
      <c r="K250" s="207"/>
      <c r="L250" s="205">
        <f t="shared" ref="L250:L260" si="73">K250*$C250</f>
        <v>0</v>
      </c>
      <c r="M250" s="208"/>
      <c r="N250" s="207"/>
      <c r="O250" s="205">
        <f t="shared" ref="O250:O260" si="74">N250*$C250</f>
        <v>0</v>
      </c>
      <c r="P250" s="208"/>
      <c r="Q250" s="207"/>
      <c r="R250" s="205">
        <f t="shared" ref="R250:R260" si="75">Q250*$C250</f>
        <v>0</v>
      </c>
      <c r="S250" s="265"/>
      <c r="T250" s="305"/>
    </row>
    <row r="251" spans="1:20" ht="25.5" hidden="1" x14ac:dyDescent="0.2">
      <c r="A251" s="203" t="s">
        <v>839</v>
      </c>
      <c r="B251" s="204" t="s">
        <v>840</v>
      </c>
      <c r="C251" s="205">
        <f>'Planilha orçamentária '!Q253</f>
        <v>369.23926799999998</v>
      </c>
      <c r="D251" s="206"/>
      <c r="E251" s="207"/>
      <c r="F251" s="205">
        <f t="shared" si="71"/>
        <v>0</v>
      </c>
      <c r="G251" s="206"/>
      <c r="H251" s="207">
        <v>1</v>
      </c>
      <c r="I251" s="205">
        <f t="shared" si="72"/>
        <v>369.23926799999998</v>
      </c>
      <c r="J251" s="206"/>
      <c r="K251" s="207"/>
      <c r="L251" s="205">
        <f t="shared" si="73"/>
        <v>0</v>
      </c>
      <c r="M251" s="208"/>
      <c r="N251" s="207"/>
      <c r="O251" s="205">
        <f t="shared" si="74"/>
        <v>0</v>
      </c>
      <c r="P251" s="208"/>
      <c r="Q251" s="207"/>
      <c r="R251" s="205">
        <f t="shared" si="75"/>
        <v>0</v>
      </c>
      <c r="S251" s="265"/>
      <c r="T251" s="305"/>
    </row>
    <row r="252" spans="1:20" s="209" customFormat="1" ht="25.5" hidden="1" x14ac:dyDescent="0.2">
      <c r="A252" s="203" t="s">
        <v>841</v>
      </c>
      <c r="B252" s="204" t="s">
        <v>842</v>
      </c>
      <c r="C252" s="205">
        <f>'Planilha orçamentária '!Q254</f>
        <v>738.47853599999996</v>
      </c>
      <c r="D252" s="206"/>
      <c r="E252" s="207"/>
      <c r="F252" s="205">
        <f t="shared" si="71"/>
        <v>0</v>
      </c>
      <c r="G252" s="206"/>
      <c r="H252" s="207">
        <v>1</v>
      </c>
      <c r="I252" s="205">
        <f t="shared" si="72"/>
        <v>738.47853599999996</v>
      </c>
      <c r="J252" s="206"/>
      <c r="K252" s="207"/>
      <c r="L252" s="205">
        <f t="shared" si="73"/>
        <v>0</v>
      </c>
      <c r="M252" s="208"/>
      <c r="N252" s="207"/>
      <c r="O252" s="205">
        <f t="shared" si="74"/>
        <v>0</v>
      </c>
      <c r="P252" s="208"/>
      <c r="Q252" s="207"/>
      <c r="R252" s="205">
        <f t="shared" si="75"/>
        <v>0</v>
      </c>
      <c r="S252" s="265"/>
      <c r="T252" s="305"/>
    </row>
    <row r="253" spans="1:20" s="209" customFormat="1" ht="25.5" hidden="1" x14ac:dyDescent="0.2">
      <c r="A253" s="203" t="s">
        <v>843</v>
      </c>
      <c r="B253" s="204" t="s">
        <v>844</v>
      </c>
      <c r="C253" s="205">
        <f>'Planilha orçamentária '!Q255</f>
        <v>250.57884799999999</v>
      </c>
      <c r="D253" s="206"/>
      <c r="E253" s="207"/>
      <c r="F253" s="205">
        <f t="shared" si="71"/>
        <v>0</v>
      </c>
      <c r="G253" s="206"/>
      <c r="H253" s="207">
        <v>1</v>
      </c>
      <c r="I253" s="205">
        <f t="shared" si="72"/>
        <v>250.57884799999999</v>
      </c>
      <c r="J253" s="206"/>
      <c r="K253" s="207"/>
      <c r="L253" s="205">
        <f t="shared" si="73"/>
        <v>0</v>
      </c>
      <c r="M253" s="208"/>
      <c r="N253" s="207"/>
      <c r="O253" s="205">
        <f t="shared" si="74"/>
        <v>0</v>
      </c>
      <c r="P253" s="208"/>
      <c r="Q253" s="207"/>
      <c r="R253" s="205">
        <f t="shared" si="75"/>
        <v>0</v>
      </c>
      <c r="S253" s="265"/>
      <c r="T253" s="305"/>
    </row>
    <row r="254" spans="1:20" s="209" customFormat="1" ht="25.5" hidden="1" x14ac:dyDescent="0.2">
      <c r="A254" s="203" t="s">
        <v>846</v>
      </c>
      <c r="B254" s="204" t="s">
        <v>847</v>
      </c>
      <c r="C254" s="205">
        <f>'Planilha orçamentária '!Q256</f>
        <v>57.825887999999999</v>
      </c>
      <c r="D254" s="206"/>
      <c r="E254" s="207"/>
      <c r="F254" s="205">
        <f t="shared" si="71"/>
        <v>0</v>
      </c>
      <c r="G254" s="206"/>
      <c r="H254" s="207">
        <v>1</v>
      </c>
      <c r="I254" s="205">
        <f t="shared" si="72"/>
        <v>57.825887999999999</v>
      </c>
      <c r="J254" s="206"/>
      <c r="K254" s="207"/>
      <c r="L254" s="205">
        <f t="shared" si="73"/>
        <v>0</v>
      </c>
      <c r="M254" s="208"/>
      <c r="N254" s="207"/>
      <c r="O254" s="205">
        <f t="shared" si="74"/>
        <v>0</v>
      </c>
      <c r="P254" s="208"/>
      <c r="Q254" s="207"/>
      <c r="R254" s="205">
        <f t="shared" si="75"/>
        <v>0</v>
      </c>
      <c r="S254" s="265"/>
      <c r="T254" s="305"/>
    </row>
    <row r="255" spans="1:20" s="209" customFormat="1" ht="25.5" hidden="1" x14ac:dyDescent="0.2">
      <c r="A255" s="203" t="s">
        <v>848</v>
      </c>
      <c r="B255" s="204" t="s">
        <v>849</v>
      </c>
      <c r="C255" s="205">
        <f>'Planilha orçamentária '!Q257</f>
        <v>67.463535999999991</v>
      </c>
      <c r="D255" s="206"/>
      <c r="E255" s="207"/>
      <c r="F255" s="205">
        <f t="shared" si="71"/>
        <v>0</v>
      </c>
      <c r="G255" s="206"/>
      <c r="H255" s="207">
        <v>1</v>
      </c>
      <c r="I255" s="205">
        <f t="shared" si="72"/>
        <v>67.463535999999991</v>
      </c>
      <c r="J255" s="206"/>
      <c r="K255" s="207"/>
      <c r="L255" s="205">
        <f t="shared" si="73"/>
        <v>0</v>
      </c>
      <c r="M255" s="208"/>
      <c r="N255" s="207"/>
      <c r="O255" s="205">
        <f t="shared" si="74"/>
        <v>0</v>
      </c>
      <c r="P255" s="208"/>
      <c r="Q255" s="207"/>
      <c r="R255" s="205">
        <f t="shared" si="75"/>
        <v>0</v>
      </c>
      <c r="S255" s="265"/>
      <c r="T255" s="305"/>
    </row>
    <row r="256" spans="1:20" s="209" customFormat="1" hidden="1" x14ac:dyDescent="0.2">
      <c r="A256" s="203" t="s">
        <v>850</v>
      </c>
      <c r="B256" s="204" t="s">
        <v>851</v>
      </c>
      <c r="C256" s="205">
        <f>'Planilha orçamentária '!Q258</f>
        <v>135.376496</v>
      </c>
      <c r="D256" s="206"/>
      <c r="E256" s="207"/>
      <c r="F256" s="205">
        <f t="shared" si="71"/>
        <v>0</v>
      </c>
      <c r="G256" s="206"/>
      <c r="H256" s="207">
        <v>1</v>
      </c>
      <c r="I256" s="205">
        <f t="shared" si="72"/>
        <v>135.376496</v>
      </c>
      <c r="J256" s="206"/>
      <c r="K256" s="207"/>
      <c r="L256" s="205">
        <f t="shared" si="73"/>
        <v>0</v>
      </c>
      <c r="M256" s="208"/>
      <c r="N256" s="207"/>
      <c r="O256" s="205">
        <f t="shared" si="74"/>
        <v>0</v>
      </c>
      <c r="P256" s="208"/>
      <c r="Q256" s="207"/>
      <c r="R256" s="205">
        <f t="shared" si="75"/>
        <v>0</v>
      </c>
      <c r="S256" s="265"/>
      <c r="T256" s="305"/>
    </row>
    <row r="257" spans="1:20" hidden="1" x14ac:dyDescent="0.2">
      <c r="A257" s="203" t="s">
        <v>852</v>
      </c>
      <c r="B257" s="204" t="s">
        <v>853</v>
      </c>
      <c r="C257" s="205">
        <f>'Planilha orçamentária '!Q259</f>
        <v>135.376496</v>
      </c>
      <c r="D257" s="206"/>
      <c r="E257" s="207"/>
      <c r="F257" s="205">
        <f t="shared" si="71"/>
        <v>0</v>
      </c>
      <c r="G257" s="206"/>
      <c r="H257" s="207">
        <v>1</v>
      </c>
      <c r="I257" s="205">
        <f t="shared" si="72"/>
        <v>135.376496</v>
      </c>
      <c r="J257" s="206"/>
      <c r="K257" s="207"/>
      <c r="L257" s="205">
        <f t="shared" si="73"/>
        <v>0</v>
      </c>
      <c r="M257" s="208"/>
      <c r="N257" s="207"/>
      <c r="O257" s="205">
        <f t="shared" si="74"/>
        <v>0</v>
      </c>
      <c r="P257" s="208"/>
      <c r="Q257" s="207"/>
      <c r="R257" s="205">
        <f t="shared" si="75"/>
        <v>0</v>
      </c>
      <c r="S257" s="265"/>
      <c r="T257" s="305"/>
    </row>
    <row r="258" spans="1:20" s="209" customFormat="1" hidden="1" x14ac:dyDescent="0.2">
      <c r="A258" s="203" t="s">
        <v>854</v>
      </c>
      <c r="B258" s="204" t="s">
        <v>855</v>
      </c>
      <c r="C258" s="205">
        <f>'Planilha orçamentária '!Q260</f>
        <v>296.81958399999996</v>
      </c>
      <c r="D258" s="206"/>
      <c r="E258" s="207"/>
      <c r="F258" s="205">
        <f t="shared" si="71"/>
        <v>0</v>
      </c>
      <c r="G258" s="206"/>
      <c r="H258" s="207">
        <v>1</v>
      </c>
      <c r="I258" s="205">
        <f t="shared" si="72"/>
        <v>296.81958399999996</v>
      </c>
      <c r="J258" s="206"/>
      <c r="K258" s="207"/>
      <c r="L258" s="205">
        <f t="shared" si="73"/>
        <v>0</v>
      </c>
      <c r="M258" s="208"/>
      <c r="N258" s="207"/>
      <c r="O258" s="205">
        <f t="shared" si="74"/>
        <v>0</v>
      </c>
      <c r="P258" s="208"/>
      <c r="Q258" s="207"/>
      <c r="R258" s="205">
        <f t="shared" si="75"/>
        <v>0</v>
      </c>
      <c r="S258" s="265"/>
      <c r="T258" s="305"/>
    </row>
    <row r="259" spans="1:20" s="209" customFormat="1" ht="25.5" hidden="1" x14ac:dyDescent="0.2">
      <c r="A259" s="203" t="s">
        <v>856</v>
      </c>
      <c r="B259" s="204" t="s">
        <v>857</v>
      </c>
      <c r="C259" s="205">
        <f>'Planilha orçamentária '!Q261</f>
        <v>450.92208000000005</v>
      </c>
      <c r="D259" s="206"/>
      <c r="E259" s="207"/>
      <c r="F259" s="205">
        <f t="shared" si="71"/>
        <v>0</v>
      </c>
      <c r="G259" s="206"/>
      <c r="H259" s="207">
        <v>1</v>
      </c>
      <c r="I259" s="205">
        <f t="shared" si="72"/>
        <v>450.92208000000005</v>
      </c>
      <c r="J259" s="206"/>
      <c r="K259" s="207"/>
      <c r="L259" s="205">
        <f t="shared" si="73"/>
        <v>0</v>
      </c>
      <c r="M259" s="208"/>
      <c r="N259" s="207"/>
      <c r="O259" s="205">
        <f t="shared" si="74"/>
        <v>0</v>
      </c>
      <c r="P259" s="208"/>
      <c r="Q259" s="207"/>
      <c r="R259" s="205">
        <f t="shared" si="75"/>
        <v>0</v>
      </c>
      <c r="S259" s="265"/>
      <c r="T259" s="305"/>
    </row>
    <row r="260" spans="1:20" ht="38.25" hidden="1" x14ac:dyDescent="0.2">
      <c r="A260" s="219" t="s">
        <v>858</v>
      </c>
      <c r="B260" s="204" t="s">
        <v>859</v>
      </c>
      <c r="C260" s="205">
        <f>'Planilha orçamentária '!Q262</f>
        <v>721.55023200000005</v>
      </c>
      <c r="D260" s="206"/>
      <c r="E260" s="207">
        <v>1</v>
      </c>
      <c r="F260" s="205">
        <f t="shared" si="71"/>
        <v>721.55023200000005</v>
      </c>
      <c r="G260" s="206"/>
      <c r="H260" s="207"/>
      <c r="I260" s="205">
        <f t="shared" si="72"/>
        <v>0</v>
      </c>
      <c r="J260" s="206"/>
      <c r="K260" s="207"/>
      <c r="L260" s="205">
        <f t="shared" si="73"/>
        <v>0</v>
      </c>
      <c r="M260" s="208"/>
      <c r="N260" s="207"/>
      <c r="O260" s="205">
        <f t="shared" si="74"/>
        <v>0</v>
      </c>
      <c r="P260" s="208"/>
      <c r="Q260" s="207"/>
      <c r="R260" s="205">
        <f t="shared" si="75"/>
        <v>0</v>
      </c>
      <c r="S260" s="265"/>
      <c r="T260" s="305"/>
    </row>
    <row r="261" spans="1:20" s="209" customFormat="1" x14ac:dyDescent="0.2">
      <c r="A261" s="227" t="s">
        <v>860</v>
      </c>
      <c r="B261" s="228" t="s">
        <v>861</v>
      </c>
      <c r="C261" s="279">
        <f>'Planilha orçamentária '!F263</f>
        <v>1119.3279239999999</v>
      </c>
      <c r="D261" s="230"/>
      <c r="E261" s="231">
        <f>F261/$C261</f>
        <v>0.80970544606908246</v>
      </c>
      <c r="F261" s="229">
        <f>SUM(F262:F266)</f>
        <v>906.32591600000001</v>
      </c>
      <c r="G261" s="232"/>
      <c r="H261" s="231">
        <f>I261/$C261</f>
        <v>0</v>
      </c>
      <c r="I261" s="229">
        <f>SUM(I262:I266)</f>
        <v>0</v>
      </c>
      <c r="J261" s="233"/>
      <c r="K261" s="231">
        <f>L261/$C261</f>
        <v>0.19029455393091757</v>
      </c>
      <c r="L261" s="229">
        <f>SUM(L262:L266)</f>
        <v>213.00200799999999</v>
      </c>
      <c r="M261" s="234"/>
      <c r="N261" s="231">
        <f>O261/$C261</f>
        <v>0</v>
      </c>
      <c r="O261" s="229">
        <f>SUM(O262:O266)</f>
        <v>0</v>
      </c>
      <c r="P261" s="234"/>
      <c r="Q261" s="231">
        <f>R261/$C261</f>
        <v>0</v>
      </c>
      <c r="R261" s="229">
        <f>SUM(R262:R266)</f>
        <v>0</v>
      </c>
      <c r="S261" s="268"/>
      <c r="T261" s="305"/>
    </row>
    <row r="262" spans="1:20" ht="25.5" hidden="1" x14ac:dyDescent="0.2">
      <c r="A262" s="203" t="s">
        <v>862</v>
      </c>
      <c r="B262" s="204" t="s">
        <v>863</v>
      </c>
      <c r="C262" s="205">
        <f>'Planilha orçamentária '!Q264</f>
        <v>134.8272</v>
      </c>
      <c r="D262" s="206"/>
      <c r="E262" s="207">
        <v>1</v>
      </c>
      <c r="F262" s="205">
        <f>E262*$C262</f>
        <v>134.8272</v>
      </c>
      <c r="G262" s="206"/>
      <c r="H262" s="207"/>
      <c r="I262" s="205">
        <f>H262*$C262</f>
        <v>0</v>
      </c>
      <c r="J262" s="206"/>
      <c r="K262" s="207"/>
      <c r="L262" s="205">
        <f>K262*$C262</f>
        <v>0</v>
      </c>
      <c r="M262" s="208"/>
      <c r="N262" s="207"/>
      <c r="O262" s="205">
        <f>N262*$C262</f>
        <v>0</v>
      </c>
      <c r="P262" s="208"/>
      <c r="Q262" s="207"/>
      <c r="R262" s="205">
        <f>Q262*$C262</f>
        <v>0</v>
      </c>
      <c r="S262" s="265"/>
      <c r="T262" s="305"/>
    </row>
    <row r="263" spans="1:20" s="209" customFormat="1" hidden="1" x14ac:dyDescent="0.2">
      <c r="A263" s="203" t="s">
        <v>865</v>
      </c>
      <c r="B263" s="204" t="s">
        <v>866</v>
      </c>
      <c r="C263" s="205">
        <f>'Planilha orçamentária '!Q265</f>
        <v>135.67611199999999</v>
      </c>
      <c r="D263" s="206"/>
      <c r="E263" s="207">
        <v>1</v>
      </c>
      <c r="F263" s="205">
        <f>E263*$C263</f>
        <v>135.67611199999999</v>
      </c>
      <c r="G263" s="206"/>
      <c r="H263" s="207"/>
      <c r="I263" s="205">
        <f>H263*$C263</f>
        <v>0</v>
      </c>
      <c r="J263" s="206"/>
      <c r="K263" s="207"/>
      <c r="L263" s="205">
        <f>K263*$C263</f>
        <v>0</v>
      </c>
      <c r="M263" s="208"/>
      <c r="N263" s="207"/>
      <c r="O263" s="205">
        <f>N263*$C263</f>
        <v>0</v>
      </c>
      <c r="P263" s="208"/>
      <c r="Q263" s="207"/>
      <c r="R263" s="205">
        <f>Q263*$C263</f>
        <v>0</v>
      </c>
      <c r="S263" s="265"/>
      <c r="T263" s="305"/>
    </row>
    <row r="264" spans="1:20" s="209" customFormat="1" ht="25.5" hidden="1" x14ac:dyDescent="0.2">
      <c r="A264" s="203" t="s">
        <v>868</v>
      </c>
      <c r="B264" s="204" t="s">
        <v>869</v>
      </c>
      <c r="C264" s="205">
        <f>'Planilha orçamentária '!Q266</f>
        <v>383.88299999999998</v>
      </c>
      <c r="D264" s="206"/>
      <c r="E264" s="207">
        <v>1</v>
      </c>
      <c r="F264" s="205">
        <f>E264*$C264</f>
        <v>383.88299999999998</v>
      </c>
      <c r="G264" s="206"/>
      <c r="H264" s="207"/>
      <c r="I264" s="205">
        <f>H264*$C264</f>
        <v>0</v>
      </c>
      <c r="J264" s="206"/>
      <c r="K264" s="207"/>
      <c r="L264" s="205">
        <f>K264*$C264</f>
        <v>0</v>
      </c>
      <c r="M264" s="208"/>
      <c r="N264" s="207"/>
      <c r="O264" s="205">
        <f>N264*$C264</f>
        <v>0</v>
      </c>
      <c r="P264" s="208"/>
      <c r="Q264" s="207"/>
      <c r="R264" s="205">
        <f>Q264*$C264</f>
        <v>0</v>
      </c>
      <c r="S264" s="265"/>
      <c r="T264" s="305"/>
    </row>
    <row r="265" spans="1:20" s="209" customFormat="1" ht="25.5" hidden="1" x14ac:dyDescent="0.2">
      <c r="A265" s="203" t="s">
        <v>870</v>
      </c>
      <c r="B265" s="204" t="s">
        <v>871</v>
      </c>
      <c r="C265" s="205">
        <f>'Planilha orçamentária '!Q267</f>
        <v>213.00200799999999</v>
      </c>
      <c r="D265" s="206"/>
      <c r="E265" s="207"/>
      <c r="F265" s="205">
        <f>E265*$C265</f>
        <v>0</v>
      </c>
      <c r="G265" s="206"/>
      <c r="H265" s="207"/>
      <c r="I265" s="205">
        <f>H265*$C265</f>
        <v>0</v>
      </c>
      <c r="J265" s="206"/>
      <c r="K265" s="207">
        <v>1</v>
      </c>
      <c r="L265" s="205">
        <f>K265*$C265</f>
        <v>213.00200799999999</v>
      </c>
      <c r="M265" s="208"/>
      <c r="N265" s="207"/>
      <c r="O265" s="205">
        <f>N265*$C265</f>
        <v>0</v>
      </c>
      <c r="P265" s="208"/>
      <c r="Q265" s="207"/>
      <c r="R265" s="205">
        <f>Q265*$C265</f>
        <v>0</v>
      </c>
      <c r="S265" s="265"/>
      <c r="T265" s="305"/>
    </row>
    <row r="266" spans="1:20" s="209" customFormat="1" ht="25.5" hidden="1" x14ac:dyDescent="0.2">
      <c r="A266" s="203" t="s">
        <v>872</v>
      </c>
      <c r="B266" s="204" t="s">
        <v>873</v>
      </c>
      <c r="C266" s="205">
        <f>'Planilha orçamentária '!Q268</f>
        <v>251.939604</v>
      </c>
      <c r="D266" s="206"/>
      <c r="E266" s="207">
        <v>1</v>
      </c>
      <c r="F266" s="205">
        <f>E266*$C266</f>
        <v>251.939604</v>
      </c>
      <c r="G266" s="206"/>
      <c r="H266" s="207"/>
      <c r="I266" s="205">
        <f>H266*$C266</f>
        <v>0</v>
      </c>
      <c r="J266" s="206"/>
      <c r="K266" s="207"/>
      <c r="L266" s="205">
        <f>K266*$C266</f>
        <v>0</v>
      </c>
      <c r="M266" s="208"/>
      <c r="N266" s="207"/>
      <c r="O266" s="205">
        <f>N266*$C266</f>
        <v>0</v>
      </c>
      <c r="P266" s="208"/>
      <c r="Q266" s="207"/>
      <c r="R266" s="205">
        <f>Q266*$C266</f>
        <v>0</v>
      </c>
      <c r="S266" s="265"/>
      <c r="T266" s="305"/>
    </row>
    <row r="267" spans="1:20" x14ac:dyDescent="0.2">
      <c r="A267" s="219" t="s">
        <v>875</v>
      </c>
      <c r="B267" s="220" t="s">
        <v>876</v>
      </c>
      <c r="C267" s="221">
        <f>'Planilha orçamentária '!F269</f>
        <v>1278.5613439999997</v>
      </c>
      <c r="D267" s="222"/>
      <c r="E267" s="223">
        <f>F267/$C267</f>
        <v>0</v>
      </c>
      <c r="F267" s="221">
        <f>SUM(F268:F272)</f>
        <v>0</v>
      </c>
      <c r="G267" s="224"/>
      <c r="H267" s="223">
        <f>I267/$C267</f>
        <v>0</v>
      </c>
      <c r="I267" s="221">
        <f>SUM(I268:I272)</f>
        <v>0</v>
      </c>
      <c r="J267" s="225"/>
      <c r="K267" s="223">
        <f>L267/$C267</f>
        <v>1</v>
      </c>
      <c r="L267" s="221">
        <f>SUM(L268:L272)</f>
        <v>1278.5613439999997</v>
      </c>
      <c r="M267" s="226"/>
      <c r="N267" s="223">
        <f>O267/$C267</f>
        <v>0</v>
      </c>
      <c r="O267" s="221">
        <f>SUM(O268:O272)</f>
        <v>0</v>
      </c>
      <c r="P267" s="226"/>
      <c r="Q267" s="223">
        <f>R267/$C267</f>
        <v>0</v>
      </c>
      <c r="R267" s="221">
        <f>SUM(R268:R272)</f>
        <v>0</v>
      </c>
      <c r="S267" s="267"/>
      <c r="T267" s="305"/>
    </row>
    <row r="268" spans="1:20" ht="51" hidden="1" x14ac:dyDescent="0.2">
      <c r="A268" s="203" t="s">
        <v>877</v>
      </c>
      <c r="B268" s="204" t="s">
        <v>878</v>
      </c>
      <c r="C268" s="205">
        <f>'Planilha orçamentária '!Q270</f>
        <v>121.64409599999999</v>
      </c>
      <c r="D268" s="206"/>
      <c r="E268" s="207"/>
      <c r="F268" s="205">
        <f>E268*$C268</f>
        <v>0</v>
      </c>
      <c r="G268" s="206"/>
      <c r="H268" s="207"/>
      <c r="I268" s="205">
        <f>H268*$C268</f>
        <v>0</v>
      </c>
      <c r="J268" s="206"/>
      <c r="K268" s="207">
        <v>1</v>
      </c>
      <c r="L268" s="205">
        <f>K268*$C268</f>
        <v>121.64409599999999</v>
      </c>
      <c r="M268" s="208"/>
      <c r="N268" s="207"/>
      <c r="O268" s="205">
        <f>N268*$C268</f>
        <v>0</v>
      </c>
      <c r="P268" s="208"/>
      <c r="Q268" s="207"/>
      <c r="R268" s="205">
        <f>Q268*$C268</f>
        <v>0</v>
      </c>
      <c r="S268" s="265"/>
      <c r="T268" s="305"/>
    </row>
    <row r="269" spans="1:20" s="209" customFormat="1" ht="25.5" hidden="1" x14ac:dyDescent="0.2">
      <c r="A269" s="203" t="s">
        <v>879</v>
      </c>
      <c r="B269" s="204" t="s">
        <v>880</v>
      </c>
      <c r="C269" s="205">
        <f>'Planilha orçamentária '!Q271</f>
        <v>89.135759999999991</v>
      </c>
      <c r="D269" s="206"/>
      <c r="E269" s="207"/>
      <c r="F269" s="205">
        <f>E269*$C269</f>
        <v>0</v>
      </c>
      <c r="G269" s="206"/>
      <c r="H269" s="207"/>
      <c r="I269" s="205">
        <f>H269*$C269</f>
        <v>0</v>
      </c>
      <c r="J269" s="206"/>
      <c r="K269" s="207">
        <v>1</v>
      </c>
      <c r="L269" s="205">
        <f>K269*$C269</f>
        <v>89.135759999999991</v>
      </c>
      <c r="M269" s="208"/>
      <c r="N269" s="207"/>
      <c r="O269" s="205">
        <f>N269*$C269</f>
        <v>0</v>
      </c>
      <c r="P269" s="208"/>
      <c r="Q269" s="207"/>
      <c r="R269" s="205">
        <f>Q269*$C269</f>
        <v>0</v>
      </c>
      <c r="S269" s="265"/>
      <c r="T269" s="305"/>
    </row>
    <row r="270" spans="1:20" ht="25.5" hidden="1" x14ac:dyDescent="0.2">
      <c r="A270" s="203" t="s">
        <v>881</v>
      </c>
      <c r="B270" s="204" t="s">
        <v>882</v>
      </c>
      <c r="C270" s="205">
        <f>'Planilha orçamentária '!Q272</f>
        <v>195.07498399999997</v>
      </c>
      <c r="D270" s="206"/>
      <c r="E270" s="207"/>
      <c r="F270" s="205">
        <f>E270*$C270</f>
        <v>0</v>
      </c>
      <c r="G270" s="206"/>
      <c r="H270" s="207"/>
      <c r="I270" s="205">
        <f>H270*$C270</f>
        <v>0</v>
      </c>
      <c r="J270" s="206"/>
      <c r="K270" s="207">
        <v>1</v>
      </c>
      <c r="L270" s="205">
        <f>K270*$C270</f>
        <v>195.07498399999997</v>
      </c>
      <c r="M270" s="208"/>
      <c r="N270" s="207"/>
      <c r="O270" s="205">
        <f>N270*$C270</f>
        <v>0</v>
      </c>
      <c r="P270" s="208"/>
      <c r="Q270" s="207"/>
      <c r="R270" s="205">
        <f>Q270*$C270</f>
        <v>0</v>
      </c>
      <c r="S270" s="265"/>
      <c r="T270" s="305"/>
    </row>
    <row r="271" spans="1:20" s="209" customFormat="1" ht="25.5" hidden="1" x14ac:dyDescent="0.2">
      <c r="A271" s="203" t="s">
        <v>883</v>
      </c>
      <c r="B271" s="204" t="s">
        <v>884</v>
      </c>
      <c r="C271" s="205">
        <f>'Planilha orçamentária '!Q273</f>
        <v>19.549944</v>
      </c>
      <c r="D271" s="206"/>
      <c r="E271" s="207"/>
      <c r="F271" s="205">
        <f>E271*$C271</f>
        <v>0</v>
      </c>
      <c r="G271" s="206"/>
      <c r="H271" s="207"/>
      <c r="I271" s="205">
        <f>H271*$C271</f>
        <v>0</v>
      </c>
      <c r="J271" s="206"/>
      <c r="K271" s="207">
        <v>1</v>
      </c>
      <c r="L271" s="205">
        <f>K271*$C271</f>
        <v>19.549944</v>
      </c>
      <c r="M271" s="208"/>
      <c r="N271" s="207"/>
      <c r="O271" s="205">
        <f>N271*$C271</f>
        <v>0</v>
      </c>
      <c r="P271" s="208"/>
      <c r="Q271" s="207"/>
      <c r="R271" s="205">
        <f>Q271*$C271</f>
        <v>0</v>
      </c>
      <c r="S271" s="265"/>
      <c r="T271" s="305"/>
    </row>
    <row r="272" spans="1:20" s="209" customFormat="1" ht="51" hidden="1" x14ac:dyDescent="0.2">
      <c r="A272" s="203" t="s">
        <v>885</v>
      </c>
      <c r="B272" s="204" t="s">
        <v>886</v>
      </c>
      <c r="C272" s="205">
        <f>'Planilha orçamentária '!Q274</f>
        <v>853.1565599999999</v>
      </c>
      <c r="D272" s="206"/>
      <c r="E272" s="207"/>
      <c r="F272" s="205">
        <f>E272*$C272</f>
        <v>0</v>
      </c>
      <c r="G272" s="206"/>
      <c r="H272" s="207"/>
      <c r="I272" s="205">
        <f>H272*$C272</f>
        <v>0</v>
      </c>
      <c r="J272" s="206"/>
      <c r="K272" s="207">
        <v>1</v>
      </c>
      <c r="L272" s="205">
        <f>K272*$C272</f>
        <v>853.1565599999999</v>
      </c>
      <c r="M272" s="208"/>
      <c r="N272" s="207"/>
      <c r="O272" s="205">
        <f>N272*$C272</f>
        <v>0</v>
      </c>
      <c r="P272" s="208"/>
      <c r="Q272" s="207"/>
      <c r="R272" s="205">
        <f>Q272*$C272</f>
        <v>0</v>
      </c>
      <c r="S272" s="265"/>
      <c r="T272" s="305"/>
    </row>
    <row r="273" spans="1:20" s="209" customFormat="1" x14ac:dyDescent="0.2">
      <c r="A273" s="227" t="s">
        <v>888</v>
      </c>
      <c r="B273" s="228" t="s">
        <v>889</v>
      </c>
      <c r="C273" s="279">
        <f>'Planilha orçamentária '!F275</f>
        <v>2619.0058760000002</v>
      </c>
      <c r="D273" s="230"/>
      <c r="E273" s="231">
        <f>F273/$C273</f>
        <v>0</v>
      </c>
      <c r="F273" s="229">
        <f>SUM(F274:F275)</f>
        <v>0</v>
      </c>
      <c r="G273" s="232"/>
      <c r="H273" s="231">
        <f>I273/$C273</f>
        <v>0</v>
      </c>
      <c r="I273" s="229">
        <f>SUM(I274:I275)</f>
        <v>0</v>
      </c>
      <c r="J273" s="233"/>
      <c r="K273" s="231">
        <f>L273/$C273</f>
        <v>0</v>
      </c>
      <c r="L273" s="229">
        <f>SUM(L274:L275)</f>
        <v>0</v>
      </c>
      <c r="M273" s="234"/>
      <c r="N273" s="231">
        <f>O273/$C273</f>
        <v>1</v>
      </c>
      <c r="O273" s="229">
        <f>SUM(O274:O276)</f>
        <v>2619.0058760000002</v>
      </c>
      <c r="P273" s="234"/>
      <c r="Q273" s="231">
        <f>R273/$C273</f>
        <v>0</v>
      </c>
      <c r="R273" s="229">
        <f>SUM(R274:R275)</f>
        <v>0</v>
      </c>
      <c r="S273" s="268"/>
      <c r="T273" s="305"/>
    </row>
    <row r="274" spans="1:20" s="209" customFormat="1" ht="89.25" hidden="1" x14ac:dyDescent="0.2">
      <c r="A274" s="203" t="s">
        <v>890</v>
      </c>
      <c r="B274" s="204" t="s">
        <v>891</v>
      </c>
      <c r="C274" s="205">
        <f>'Planilha orçamentária '!Q276</f>
        <v>279.57917999999995</v>
      </c>
      <c r="D274" s="206"/>
      <c r="E274" s="207"/>
      <c r="F274" s="205">
        <f>E274*$C274</f>
        <v>0</v>
      </c>
      <c r="G274" s="206"/>
      <c r="H274" s="207"/>
      <c r="I274" s="205">
        <f>H274*$C274</f>
        <v>0</v>
      </c>
      <c r="J274" s="206"/>
      <c r="K274" s="207"/>
      <c r="L274" s="205">
        <f>K274*$C274</f>
        <v>0</v>
      </c>
      <c r="M274" s="208"/>
      <c r="N274" s="207">
        <v>1</v>
      </c>
      <c r="O274" s="205">
        <f>N274*$C274</f>
        <v>279.57917999999995</v>
      </c>
      <c r="P274" s="208"/>
      <c r="Q274" s="207"/>
      <c r="R274" s="205">
        <f>Q274*$C274</f>
        <v>0</v>
      </c>
      <c r="S274" s="265"/>
      <c r="T274" s="305"/>
    </row>
    <row r="275" spans="1:20" s="209" customFormat="1" ht="89.25" hidden="1" x14ac:dyDescent="0.2">
      <c r="A275" s="203" t="s">
        <v>892</v>
      </c>
      <c r="B275" s="204" t="s">
        <v>893</v>
      </c>
      <c r="C275" s="205">
        <f>'Planilha orçamentária '!Q277</f>
        <v>37.277223999999997</v>
      </c>
      <c r="D275" s="206"/>
      <c r="E275" s="207"/>
      <c r="F275" s="205">
        <f>E275*$C275</f>
        <v>0</v>
      </c>
      <c r="G275" s="206"/>
      <c r="H275" s="207"/>
      <c r="I275" s="205">
        <f>H275*$C275</f>
        <v>0</v>
      </c>
      <c r="J275" s="206"/>
      <c r="K275" s="207"/>
      <c r="L275" s="205">
        <f>K275*$C275</f>
        <v>0</v>
      </c>
      <c r="M275" s="208"/>
      <c r="N275" s="207">
        <v>1</v>
      </c>
      <c r="O275" s="205">
        <f>N275*$C275</f>
        <v>37.277223999999997</v>
      </c>
      <c r="P275" s="208"/>
      <c r="Q275" s="207"/>
      <c r="R275" s="205">
        <f>Q275*$C275</f>
        <v>0</v>
      </c>
      <c r="S275" s="265"/>
      <c r="T275" s="305"/>
    </row>
    <row r="276" spans="1:20" s="209" customFormat="1" ht="89.25" hidden="1" x14ac:dyDescent="0.2">
      <c r="A276" s="203" t="s">
        <v>894</v>
      </c>
      <c r="B276" s="204" t="s">
        <v>895</v>
      </c>
      <c r="C276" s="205">
        <f>'Planilha orçamentária '!Q278</f>
        <v>2302.1494720000001</v>
      </c>
      <c r="D276" s="206"/>
      <c r="E276" s="207"/>
      <c r="F276" s="205"/>
      <c r="G276" s="206"/>
      <c r="H276" s="207"/>
      <c r="I276" s="205"/>
      <c r="J276" s="206"/>
      <c r="K276" s="207"/>
      <c r="L276" s="205"/>
      <c r="M276" s="208"/>
      <c r="N276" s="207">
        <v>1</v>
      </c>
      <c r="O276" s="205">
        <f>N276*$C276</f>
        <v>2302.1494720000001</v>
      </c>
      <c r="P276" s="208"/>
      <c r="Q276" s="207"/>
      <c r="R276" s="205"/>
      <c r="S276" s="265"/>
      <c r="T276" s="305"/>
    </row>
    <row r="277" spans="1:20" x14ac:dyDescent="0.2">
      <c r="A277" s="219" t="s">
        <v>897</v>
      </c>
      <c r="B277" s="220" t="s">
        <v>898</v>
      </c>
      <c r="C277" s="221">
        <f>'Planilha orçamentária '!F279</f>
        <v>97.250360000000001</v>
      </c>
      <c r="D277" s="222"/>
      <c r="E277" s="223">
        <f>F277/$C277</f>
        <v>0</v>
      </c>
      <c r="F277" s="221">
        <f>SUM(F278)</f>
        <v>0</v>
      </c>
      <c r="G277" s="224"/>
      <c r="H277" s="223">
        <f>I277/$C277</f>
        <v>0</v>
      </c>
      <c r="I277" s="221">
        <f>SUM(I278)</f>
        <v>0</v>
      </c>
      <c r="J277" s="225"/>
      <c r="K277" s="223">
        <f>L277/$C277</f>
        <v>0</v>
      </c>
      <c r="L277" s="221">
        <f>SUM(L278)</f>
        <v>0</v>
      </c>
      <c r="M277" s="226"/>
      <c r="N277" s="223">
        <f>O277/$C277</f>
        <v>1</v>
      </c>
      <c r="O277" s="221">
        <f>SUM(O278)</f>
        <v>97.250360000000001</v>
      </c>
      <c r="P277" s="226"/>
      <c r="Q277" s="223">
        <f>R277/$C277</f>
        <v>0</v>
      </c>
      <c r="R277" s="221">
        <f>SUM(R278)</f>
        <v>0</v>
      </c>
      <c r="S277" s="267"/>
      <c r="T277" s="305"/>
    </row>
    <row r="278" spans="1:20" s="209" customFormat="1" ht="25.5" hidden="1" x14ac:dyDescent="0.2">
      <c r="A278" s="203" t="s">
        <v>899</v>
      </c>
      <c r="B278" s="204" t="s">
        <v>900</v>
      </c>
      <c r="C278" s="205">
        <f>'Planilha orçamentária '!Q280</f>
        <v>97.250360000000001</v>
      </c>
      <c r="D278" s="206"/>
      <c r="E278" s="207"/>
      <c r="F278" s="205">
        <f>E278*$C278</f>
        <v>0</v>
      </c>
      <c r="G278" s="206"/>
      <c r="H278" s="207"/>
      <c r="I278" s="205">
        <f>H278*$C278</f>
        <v>0</v>
      </c>
      <c r="J278" s="206"/>
      <c r="K278" s="207"/>
      <c r="L278" s="205">
        <f>K278*$C278</f>
        <v>0</v>
      </c>
      <c r="M278" s="208"/>
      <c r="N278" s="207">
        <v>1</v>
      </c>
      <c r="O278" s="205">
        <f>N278*$C278</f>
        <v>97.250360000000001</v>
      </c>
      <c r="P278" s="208"/>
      <c r="Q278" s="207"/>
      <c r="R278" s="205">
        <f>Q278*$C278</f>
        <v>0</v>
      </c>
      <c r="S278" s="265"/>
      <c r="T278" s="305"/>
    </row>
    <row r="279" spans="1:20" s="209" customFormat="1" x14ac:dyDescent="0.2">
      <c r="A279" s="227" t="s">
        <v>901</v>
      </c>
      <c r="B279" s="228" t="s">
        <v>902</v>
      </c>
      <c r="C279" s="279">
        <f>'Planilha orçamentária '!F281</f>
        <v>15483.518196000001</v>
      </c>
      <c r="D279" s="230"/>
      <c r="E279" s="231">
        <f>F279/$C279</f>
        <v>5.5533114187325483E-2</v>
      </c>
      <c r="F279" s="229">
        <f>SUM(F280:F284)</f>
        <v>859.84798399999988</v>
      </c>
      <c r="G279" s="232"/>
      <c r="H279" s="231">
        <f>I279/$C279</f>
        <v>0.24114607395653681</v>
      </c>
      <c r="I279" s="229">
        <f>SUM(I280:I284)</f>
        <v>3733.7896239999995</v>
      </c>
      <c r="J279" s="233"/>
      <c r="K279" s="231">
        <f>L279/$C279</f>
        <v>9.6888658831269653E-2</v>
      </c>
      <c r="L279" s="229">
        <f>SUM(L280:L284)</f>
        <v>1500.1773119999998</v>
      </c>
      <c r="M279" s="234"/>
      <c r="N279" s="231">
        <f>O279/$C279</f>
        <v>0.60643215302486797</v>
      </c>
      <c r="O279" s="229">
        <f>SUM(O280:O284)</f>
        <v>9389.7032760000002</v>
      </c>
      <c r="P279" s="234"/>
      <c r="Q279" s="231">
        <f>R279/$C279</f>
        <v>0</v>
      </c>
      <c r="R279" s="229">
        <f>SUM(R280:R283)</f>
        <v>0</v>
      </c>
      <c r="S279" s="268"/>
      <c r="T279" s="305"/>
    </row>
    <row r="280" spans="1:20" ht="25.5" hidden="1" x14ac:dyDescent="0.2">
      <c r="A280" s="203" t="s">
        <v>903</v>
      </c>
      <c r="B280" s="204" t="s">
        <v>904</v>
      </c>
      <c r="C280" s="205">
        <f>'Planilha orçamentária '!Q282</f>
        <v>5000.5910399999993</v>
      </c>
      <c r="D280" s="206"/>
      <c r="E280" s="207">
        <v>0.1</v>
      </c>
      <c r="F280" s="205">
        <f>E280*$C280</f>
        <v>500.05910399999993</v>
      </c>
      <c r="G280" s="206"/>
      <c r="H280" s="207">
        <v>0.6</v>
      </c>
      <c r="I280" s="205">
        <f>H280*$C280</f>
        <v>3000.3546239999996</v>
      </c>
      <c r="J280" s="206"/>
      <c r="K280" s="207">
        <v>0.3</v>
      </c>
      <c r="L280" s="205">
        <f>K280*$C280</f>
        <v>1500.1773119999998</v>
      </c>
      <c r="M280" s="208"/>
      <c r="N280" s="207"/>
      <c r="O280" s="205">
        <f>N280*$C280</f>
        <v>0</v>
      </c>
      <c r="P280" s="208"/>
      <c r="Q280" s="207"/>
      <c r="R280" s="205">
        <f>Q280*$C280</f>
        <v>0</v>
      </c>
      <c r="S280" s="265"/>
      <c r="T280" s="305"/>
    </row>
    <row r="281" spans="1:20" s="209" customFormat="1" ht="25.5" hidden="1" x14ac:dyDescent="0.2">
      <c r="A281" s="203" t="s">
        <v>905</v>
      </c>
      <c r="B281" s="204" t="s">
        <v>906</v>
      </c>
      <c r="C281" s="205">
        <f>'Planilha orçamentária '!Q283</f>
        <v>553.54056000000003</v>
      </c>
      <c r="D281" s="206"/>
      <c r="E281" s="207"/>
      <c r="F281" s="205">
        <f>E281*$C281</f>
        <v>0</v>
      </c>
      <c r="G281" s="206"/>
      <c r="H281" s="207">
        <v>1</v>
      </c>
      <c r="I281" s="205">
        <f>H281*$C281</f>
        <v>553.54056000000003</v>
      </c>
      <c r="J281" s="206"/>
      <c r="K281" s="207"/>
      <c r="L281" s="205">
        <f>K281*$C281</f>
        <v>0</v>
      </c>
      <c r="M281" s="208"/>
      <c r="N281" s="207"/>
      <c r="O281" s="205">
        <f>N281*$C281</f>
        <v>0</v>
      </c>
      <c r="P281" s="208"/>
      <c r="Q281" s="207"/>
      <c r="R281" s="205">
        <f>Q281*$C281</f>
        <v>0</v>
      </c>
      <c r="S281" s="265"/>
      <c r="T281" s="305"/>
    </row>
    <row r="282" spans="1:20" s="209" customFormat="1" ht="51" hidden="1" x14ac:dyDescent="0.2">
      <c r="A282" s="227" t="s">
        <v>907</v>
      </c>
      <c r="B282" s="204" t="s">
        <v>908</v>
      </c>
      <c r="C282" s="205">
        <f>'Planilha orçamentária '!Q284</f>
        <v>359.78887999999995</v>
      </c>
      <c r="D282" s="206"/>
      <c r="E282" s="207">
        <v>1</v>
      </c>
      <c r="F282" s="205">
        <f>E282*$C282</f>
        <v>359.78887999999995</v>
      </c>
      <c r="G282" s="206"/>
      <c r="H282" s="207"/>
      <c r="I282" s="205">
        <f>H282*$C282</f>
        <v>0</v>
      </c>
      <c r="J282" s="206"/>
      <c r="K282" s="207"/>
      <c r="L282" s="205">
        <f>K282*$C282</f>
        <v>0</v>
      </c>
      <c r="M282" s="208"/>
      <c r="N282" s="207"/>
      <c r="O282" s="205">
        <f>N282*$C282</f>
        <v>0</v>
      </c>
      <c r="P282" s="208"/>
      <c r="Q282" s="207"/>
      <c r="R282" s="205">
        <f>Q282*$C282</f>
        <v>0</v>
      </c>
      <c r="S282" s="265"/>
      <c r="T282" s="305"/>
    </row>
    <row r="283" spans="1:20" hidden="1" x14ac:dyDescent="0.2">
      <c r="A283" s="219" t="s">
        <v>909</v>
      </c>
      <c r="B283" s="204" t="s">
        <v>910</v>
      </c>
      <c r="C283" s="205">
        <f>'Planilha orçamentária '!Q285</f>
        <v>179.89443999999997</v>
      </c>
      <c r="D283" s="206"/>
      <c r="E283" s="207"/>
      <c r="F283" s="205">
        <f>E283*$C283</f>
        <v>0</v>
      </c>
      <c r="G283" s="206"/>
      <c r="H283" s="207">
        <v>1</v>
      </c>
      <c r="I283" s="205">
        <f>H283*$C283</f>
        <v>179.89443999999997</v>
      </c>
      <c r="J283" s="206"/>
      <c r="K283" s="207"/>
      <c r="L283" s="205">
        <f>K283*$C283</f>
        <v>0</v>
      </c>
      <c r="M283" s="208"/>
      <c r="N283" s="207"/>
      <c r="O283" s="205">
        <f>N283*$C283</f>
        <v>0</v>
      </c>
      <c r="P283" s="208"/>
      <c r="Q283" s="207"/>
      <c r="R283" s="205">
        <f>Q283*$C283</f>
        <v>0</v>
      </c>
      <c r="S283" s="265"/>
      <c r="T283" s="305"/>
    </row>
    <row r="284" spans="1:20" s="209" customFormat="1" ht="38.25" hidden="1" x14ac:dyDescent="0.2">
      <c r="A284" s="204" t="s">
        <v>911</v>
      </c>
      <c r="B284" s="204" t="s">
        <v>912</v>
      </c>
      <c r="C284" s="205">
        <f>'Planilha orçamentária '!Q286</f>
        <v>9389.7032760000002</v>
      </c>
      <c r="D284" s="206"/>
      <c r="E284" s="207"/>
      <c r="F284" s="205"/>
      <c r="G284" s="206"/>
      <c r="H284" s="207"/>
      <c r="I284" s="205"/>
      <c r="J284" s="206"/>
      <c r="K284" s="207"/>
      <c r="L284" s="205"/>
      <c r="M284" s="208"/>
      <c r="N284" s="207">
        <v>1</v>
      </c>
      <c r="O284" s="205">
        <f>N284*$C284</f>
        <v>9389.7032760000002</v>
      </c>
      <c r="P284" s="208"/>
      <c r="Q284" s="207"/>
      <c r="R284" s="205"/>
      <c r="S284" s="265"/>
      <c r="T284" s="305"/>
    </row>
    <row r="285" spans="1:20" x14ac:dyDescent="0.2">
      <c r="A285" s="219" t="s">
        <v>914</v>
      </c>
      <c r="B285" s="220" t="s">
        <v>253</v>
      </c>
      <c r="C285" s="221">
        <f>'Planilha orçamentária '!F287</f>
        <v>19267.543436</v>
      </c>
      <c r="D285" s="222"/>
      <c r="E285" s="223">
        <f>F285/$C285</f>
        <v>3.8138396336868642E-2</v>
      </c>
      <c r="F285" s="221">
        <f>F286+F288+F291+F298+F301</f>
        <v>734.8332079999999</v>
      </c>
      <c r="G285" s="224"/>
      <c r="H285" s="223">
        <f>I285/$C285</f>
        <v>0.71317673753498001</v>
      </c>
      <c r="I285" s="221">
        <f>I286+I288+I291+I298+I301</f>
        <v>13741.163767999999</v>
      </c>
      <c r="J285" s="225"/>
      <c r="K285" s="223">
        <f>L285/$C285</f>
        <v>0.1345761475308398</v>
      </c>
      <c r="L285" s="221">
        <f>L286+L288+L291+L298+L301</f>
        <v>2592.9517679999999</v>
      </c>
      <c r="M285" s="226"/>
      <c r="N285" s="223">
        <f>O285/$C285</f>
        <v>0.11410871859731146</v>
      </c>
      <c r="O285" s="221">
        <f>O286+O288+O291+O298+O301</f>
        <v>2198.5946919999997</v>
      </c>
      <c r="P285" s="226"/>
      <c r="Q285" s="223">
        <f>R285/$C285</f>
        <v>0</v>
      </c>
      <c r="R285" s="221">
        <f>R286+R288+R291+R298+R301</f>
        <v>0</v>
      </c>
      <c r="S285" s="267"/>
      <c r="T285" s="305"/>
    </row>
    <row r="286" spans="1:20" s="209" customFormat="1" x14ac:dyDescent="0.2">
      <c r="A286" s="227" t="s">
        <v>915</v>
      </c>
      <c r="B286" s="228" t="s">
        <v>916</v>
      </c>
      <c r="C286" s="279">
        <f>'Planilha orçamentária '!F288</f>
        <v>8718.8256000000001</v>
      </c>
      <c r="D286" s="230"/>
      <c r="E286" s="231">
        <f>F286/$C286</f>
        <v>0</v>
      </c>
      <c r="F286" s="229">
        <f>SUM(F287)</f>
        <v>0</v>
      </c>
      <c r="G286" s="232"/>
      <c r="H286" s="231">
        <f>I286/$C286</f>
        <v>1</v>
      </c>
      <c r="I286" s="229">
        <f>SUM(I287)</f>
        <v>8718.8256000000001</v>
      </c>
      <c r="J286" s="233"/>
      <c r="K286" s="231">
        <f>L286/$C286</f>
        <v>0</v>
      </c>
      <c r="L286" s="229">
        <f>SUM(L287)</f>
        <v>0</v>
      </c>
      <c r="M286" s="234"/>
      <c r="N286" s="231">
        <f>O286/$C286</f>
        <v>0</v>
      </c>
      <c r="O286" s="229">
        <f>SUM(O287)</f>
        <v>0</v>
      </c>
      <c r="P286" s="234"/>
      <c r="Q286" s="231">
        <f>R286/$C286</f>
        <v>0</v>
      </c>
      <c r="R286" s="229">
        <f>SUM(R287)</f>
        <v>0</v>
      </c>
      <c r="S286" s="268"/>
      <c r="T286" s="305"/>
    </row>
    <row r="287" spans="1:20" s="209" customFormat="1" ht="25.5" hidden="1" x14ac:dyDescent="0.2">
      <c r="A287" s="203" t="s">
        <v>917</v>
      </c>
      <c r="B287" s="204" t="s">
        <v>918</v>
      </c>
      <c r="C287" s="205">
        <f>'Planilha orçamentária '!Q289</f>
        <v>8718.8256000000001</v>
      </c>
      <c r="D287" s="206"/>
      <c r="E287" s="207"/>
      <c r="F287" s="205">
        <f>E287*$C287</f>
        <v>0</v>
      </c>
      <c r="G287" s="206"/>
      <c r="H287" s="207">
        <v>1</v>
      </c>
      <c r="I287" s="205">
        <f>H287*$C287</f>
        <v>8718.8256000000001</v>
      </c>
      <c r="J287" s="206"/>
      <c r="K287" s="207"/>
      <c r="L287" s="205">
        <f>K287*$C287</f>
        <v>0</v>
      </c>
      <c r="M287" s="208"/>
      <c r="N287" s="207"/>
      <c r="O287" s="205">
        <f>N287*$C287</f>
        <v>0</v>
      </c>
      <c r="P287" s="208"/>
      <c r="Q287" s="207"/>
      <c r="R287" s="205">
        <f>Q287*$C287</f>
        <v>0</v>
      </c>
      <c r="S287" s="265"/>
      <c r="T287" s="305"/>
    </row>
    <row r="288" spans="1:20" x14ac:dyDescent="0.2">
      <c r="A288" s="219" t="s">
        <v>920</v>
      </c>
      <c r="B288" s="220" t="s">
        <v>921</v>
      </c>
      <c r="C288" s="221">
        <f>'Planilha orçamentária '!F290</f>
        <v>1815.5481199999999</v>
      </c>
      <c r="D288" s="222"/>
      <c r="E288" s="223">
        <f>F288/$C288</f>
        <v>0</v>
      </c>
      <c r="F288" s="221">
        <f>SUM(F289:F290)</f>
        <v>0</v>
      </c>
      <c r="G288" s="224"/>
      <c r="H288" s="223">
        <f>I288/$C288</f>
        <v>1</v>
      </c>
      <c r="I288" s="221">
        <f>SUM(I289:I290)</f>
        <v>1815.5481199999999</v>
      </c>
      <c r="J288" s="225"/>
      <c r="K288" s="223">
        <f>L288/$C288</f>
        <v>0</v>
      </c>
      <c r="L288" s="221">
        <f>SUM(L289:L290)</f>
        <v>0</v>
      </c>
      <c r="M288" s="226"/>
      <c r="N288" s="223">
        <f>O288/$C288</f>
        <v>0</v>
      </c>
      <c r="O288" s="221">
        <f>SUM(O289:O290)</f>
        <v>0</v>
      </c>
      <c r="P288" s="226"/>
      <c r="Q288" s="223">
        <f>R288/$C288</f>
        <v>0</v>
      </c>
      <c r="R288" s="221">
        <f>SUM(R289:R290)</f>
        <v>0</v>
      </c>
      <c r="S288" s="267"/>
      <c r="T288" s="305"/>
    </row>
    <row r="289" spans="1:20" s="209" customFormat="1" hidden="1" x14ac:dyDescent="0.2">
      <c r="A289" s="219" t="s">
        <v>922</v>
      </c>
      <c r="B289" s="204" t="s">
        <v>923</v>
      </c>
      <c r="C289" s="205">
        <f>'Planilha orçamentária '!Q291</f>
        <v>82.269559999999998</v>
      </c>
      <c r="D289" s="206"/>
      <c r="E289" s="207"/>
      <c r="F289" s="205">
        <f>E289*$C289</f>
        <v>0</v>
      </c>
      <c r="G289" s="206"/>
      <c r="H289" s="207">
        <v>1</v>
      </c>
      <c r="I289" s="205">
        <f>H289*$C289</f>
        <v>82.269559999999998</v>
      </c>
      <c r="J289" s="206"/>
      <c r="K289" s="207"/>
      <c r="L289" s="205">
        <f>K289*$C289</f>
        <v>0</v>
      </c>
      <c r="M289" s="208"/>
      <c r="N289" s="207"/>
      <c r="O289" s="205">
        <f>N289*$C289</f>
        <v>0</v>
      </c>
      <c r="P289" s="208"/>
      <c r="Q289" s="207"/>
      <c r="R289" s="205">
        <f>Q289*$C289</f>
        <v>0</v>
      </c>
      <c r="S289" s="265"/>
      <c r="T289" s="305"/>
    </row>
    <row r="290" spans="1:20" s="209" customFormat="1" hidden="1" x14ac:dyDescent="0.2">
      <c r="A290" s="203" t="s">
        <v>924</v>
      </c>
      <c r="B290" s="204" t="s">
        <v>925</v>
      </c>
      <c r="C290" s="205">
        <f>'Planilha orçamentária '!Q292</f>
        <v>1733.27856</v>
      </c>
      <c r="D290" s="206"/>
      <c r="E290" s="207"/>
      <c r="F290" s="205">
        <f>E290*$C290</f>
        <v>0</v>
      </c>
      <c r="G290" s="206"/>
      <c r="H290" s="207">
        <v>1</v>
      </c>
      <c r="I290" s="205">
        <f>H290*$C290</f>
        <v>1733.27856</v>
      </c>
      <c r="J290" s="206"/>
      <c r="K290" s="207"/>
      <c r="L290" s="205">
        <f>K290*$C290</f>
        <v>0</v>
      </c>
      <c r="M290" s="208"/>
      <c r="N290" s="207"/>
      <c r="O290" s="205">
        <f>N290*$C290</f>
        <v>0</v>
      </c>
      <c r="P290" s="208"/>
      <c r="Q290" s="207"/>
      <c r="R290" s="205">
        <f>Q290*$C290</f>
        <v>0</v>
      </c>
      <c r="S290" s="265"/>
      <c r="T290" s="305"/>
    </row>
    <row r="291" spans="1:20" s="209" customFormat="1" x14ac:dyDescent="0.2">
      <c r="A291" s="227" t="s">
        <v>926</v>
      </c>
      <c r="B291" s="228" t="s">
        <v>861</v>
      </c>
      <c r="C291" s="279">
        <f>'Planilha orçamentária '!F293</f>
        <v>1158.315456</v>
      </c>
      <c r="D291" s="230"/>
      <c r="E291" s="231">
        <f>F291/$C291</f>
        <v>0</v>
      </c>
      <c r="F291" s="229">
        <f>SUM(F292:F297)</f>
        <v>0</v>
      </c>
      <c r="G291" s="232"/>
      <c r="H291" s="231">
        <f>I291/$C291</f>
        <v>0.82578892912571122</v>
      </c>
      <c r="I291" s="229">
        <f>SUM(I292:I297)</f>
        <v>956.52407999999991</v>
      </c>
      <c r="J291" s="233"/>
      <c r="K291" s="231">
        <f>L291/$C291</f>
        <v>0.17421107087428866</v>
      </c>
      <c r="L291" s="229">
        <f>SUM(L292:L297)</f>
        <v>201.79137600000001</v>
      </c>
      <c r="M291" s="234"/>
      <c r="N291" s="231">
        <f>O291/$C291</f>
        <v>0</v>
      </c>
      <c r="O291" s="229">
        <f>SUM(O292:O297)</f>
        <v>0</v>
      </c>
      <c r="P291" s="234"/>
      <c r="Q291" s="231">
        <f>R291/$C291</f>
        <v>0</v>
      </c>
      <c r="R291" s="229">
        <f>SUM(R292:R297)</f>
        <v>0</v>
      </c>
      <c r="S291" s="268"/>
      <c r="T291" s="305"/>
    </row>
    <row r="292" spans="1:20" s="209" customFormat="1" ht="25.5" hidden="1" x14ac:dyDescent="0.2">
      <c r="A292" s="203" t="s">
        <v>927</v>
      </c>
      <c r="B292" s="204" t="s">
        <v>863</v>
      </c>
      <c r="C292" s="205">
        <f>'Planilha orçamentária '!Q294</f>
        <v>64.717055999999999</v>
      </c>
      <c r="D292" s="206"/>
      <c r="E292" s="207"/>
      <c r="F292" s="205">
        <f t="shared" ref="F292:F297" si="76">E292*$C292</f>
        <v>0</v>
      </c>
      <c r="G292" s="206"/>
      <c r="H292" s="207">
        <v>1</v>
      </c>
      <c r="I292" s="205">
        <f t="shared" ref="I292:I297" si="77">H292*$C292</f>
        <v>64.717055999999999</v>
      </c>
      <c r="J292" s="206"/>
      <c r="K292" s="207"/>
      <c r="L292" s="205">
        <f t="shared" ref="L292:L297" si="78">K292*$C292</f>
        <v>0</v>
      </c>
      <c r="M292" s="208"/>
      <c r="N292" s="207"/>
      <c r="O292" s="205">
        <f t="shared" ref="O292:O297" si="79">N292*$C292</f>
        <v>0</v>
      </c>
      <c r="P292" s="208"/>
      <c r="Q292" s="207"/>
      <c r="R292" s="205">
        <f t="shared" ref="R292:R297" si="80">Q292*$C292</f>
        <v>0</v>
      </c>
      <c r="S292" s="265"/>
      <c r="T292" s="305"/>
    </row>
    <row r="293" spans="1:20" s="209" customFormat="1" hidden="1" x14ac:dyDescent="0.2">
      <c r="A293" s="203" t="s">
        <v>929</v>
      </c>
      <c r="B293" s="204" t="s">
        <v>866</v>
      </c>
      <c r="C293" s="205">
        <f>'Planilha orçamentária '!Q295</f>
        <v>128.53526399999998</v>
      </c>
      <c r="D293" s="206"/>
      <c r="E293" s="207"/>
      <c r="F293" s="205">
        <f t="shared" si="76"/>
        <v>0</v>
      </c>
      <c r="G293" s="206"/>
      <c r="H293" s="207">
        <v>1</v>
      </c>
      <c r="I293" s="205">
        <f t="shared" si="77"/>
        <v>128.53526399999998</v>
      </c>
      <c r="J293" s="206"/>
      <c r="K293" s="207"/>
      <c r="L293" s="205">
        <f t="shared" si="78"/>
        <v>0</v>
      </c>
      <c r="M293" s="208"/>
      <c r="N293" s="207"/>
      <c r="O293" s="205">
        <f t="shared" si="79"/>
        <v>0</v>
      </c>
      <c r="P293" s="208"/>
      <c r="Q293" s="207"/>
      <c r="R293" s="205">
        <f t="shared" si="80"/>
        <v>0</v>
      </c>
      <c r="S293" s="265"/>
      <c r="T293" s="305"/>
    </row>
    <row r="294" spans="1:20" s="209" customFormat="1" ht="25.5" hidden="1" x14ac:dyDescent="0.2">
      <c r="A294" s="203" t="s">
        <v>930</v>
      </c>
      <c r="B294" s="204" t="s">
        <v>931</v>
      </c>
      <c r="C294" s="205">
        <f>'Planilha orçamentária '!Q296</f>
        <v>218.60732400000001</v>
      </c>
      <c r="D294" s="206"/>
      <c r="E294" s="207"/>
      <c r="F294" s="205">
        <f t="shared" si="76"/>
        <v>0</v>
      </c>
      <c r="G294" s="206"/>
      <c r="H294" s="207">
        <v>1</v>
      </c>
      <c r="I294" s="205">
        <f t="shared" si="77"/>
        <v>218.60732400000001</v>
      </c>
      <c r="J294" s="206"/>
      <c r="K294" s="207"/>
      <c r="L294" s="205">
        <f t="shared" si="78"/>
        <v>0</v>
      </c>
      <c r="M294" s="208"/>
      <c r="N294" s="207"/>
      <c r="O294" s="205">
        <f t="shared" si="79"/>
        <v>0</v>
      </c>
      <c r="P294" s="208"/>
      <c r="Q294" s="207"/>
      <c r="R294" s="205">
        <f t="shared" si="80"/>
        <v>0</v>
      </c>
      <c r="S294" s="265"/>
      <c r="T294" s="305"/>
    </row>
    <row r="295" spans="1:20" s="209" customFormat="1" ht="25.5" hidden="1" x14ac:dyDescent="0.2">
      <c r="A295" s="203" t="s">
        <v>933</v>
      </c>
      <c r="B295" s="204" t="s">
        <v>934</v>
      </c>
      <c r="C295" s="205">
        <f>'Planilha orçamentária '!Q297</f>
        <v>227.70815999999996</v>
      </c>
      <c r="D295" s="206"/>
      <c r="E295" s="207"/>
      <c r="F295" s="205">
        <f t="shared" si="76"/>
        <v>0</v>
      </c>
      <c r="G295" s="206"/>
      <c r="H295" s="207">
        <v>1</v>
      </c>
      <c r="I295" s="205">
        <f t="shared" si="77"/>
        <v>227.70815999999996</v>
      </c>
      <c r="J295" s="206"/>
      <c r="K295" s="207"/>
      <c r="L295" s="205">
        <f t="shared" si="78"/>
        <v>0</v>
      </c>
      <c r="M295" s="208"/>
      <c r="N295" s="207"/>
      <c r="O295" s="205">
        <f t="shared" si="79"/>
        <v>0</v>
      </c>
      <c r="P295" s="208"/>
      <c r="Q295" s="207"/>
      <c r="R295" s="205">
        <f t="shared" si="80"/>
        <v>0</v>
      </c>
      <c r="S295" s="265"/>
      <c r="T295" s="305"/>
    </row>
    <row r="296" spans="1:20" s="209" customFormat="1" ht="25.5" hidden="1" x14ac:dyDescent="0.2">
      <c r="A296" s="227" t="s">
        <v>935</v>
      </c>
      <c r="B296" s="204" t="s">
        <v>871</v>
      </c>
      <c r="C296" s="205">
        <f>'Planilha orçamentária '!Q298</f>
        <v>201.79137600000001</v>
      </c>
      <c r="D296" s="206"/>
      <c r="E296" s="207"/>
      <c r="F296" s="205">
        <f t="shared" si="76"/>
        <v>0</v>
      </c>
      <c r="G296" s="206"/>
      <c r="H296" s="207"/>
      <c r="I296" s="205">
        <f t="shared" si="77"/>
        <v>0</v>
      </c>
      <c r="J296" s="206"/>
      <c r="K296" s="207">
        <v>1</v>
      </c>
      <c r="L296" s="205">
        <f t="shared" si="78"/>
        <v>201.79137600000001</v>
      </c>
      <c r="M296" s="208"/>
      <c r="N296" s="207"/>
      <c r="O296" s="205">
        <f t="shared" si="79"/>
        <v>0</v>
      </c>
      <c r="P296" s="208"/>
      <c r="Q296" s="207"/>
      <c r="R296" s="205">
        <f t="shared" si="80"/>
        <v>0</v>
      </c>
      <c r="S296" s="265"/>
      <c r="T296" s="305"/>
    </row>
    <row r="297" spans="1:20" ht="25.5" hidden="1" x14ac:dyDescent="0.2">
      <c r="A297" s="203" t="s">
        <v>936</v>
      </c>
      <c r="B297" s="204" t="s">
        <v>873</v>
      </c>
      <c r="C297" s="205">
        <f>'Planilha orçamentária '!Q299</f>
        <v>316.95627599999995</v>
      </c>
      <c r="D297" s="206"/>
      <c r="E297" s="207"/>
      <c r="F297" s="205">
        <f t="shared" si="76"/>
        <v>0</v>
      </c>
      <c r="G297" s="206"/>
      <c r="H297" s="207">
        <v>1</v>
      </c>
      <c r="I297" s="205">
        <f t="shared" si="77"/>
        <v>316.95627599999995</v>
      </c>
      <c r="J297" s="206"/>
      <c r="K297" s="207"/>
      <c r="L297" s="205">
        <f t="shared" si="78"/>
        <v>0</v>
      </c>
      <c r="M297" s="208"/>
      <c r="N297" s="207"/>
      <c r="O297" s="205">
        <f t="shared" si="79"/>
        <v>0</v>
      </c>
      <c r="P297" s="208"/>
      <c r="Q297" s="207"/>
      <c r="R297" s="205">
        <f t="shared" si="80"/>
        <v>0</v>
      </c>
      <c r="S297" s="265"/>
      <c r="T297" s="305"/>
    </row>
    <row r="298" spans="1:20" x14ac:dyDescent="0.2">
      <c r="A298" s="219" t="s">
        <v>938</v>
      </c>
      <c r="B298" s="220" t="s">
        <v>939</v>
      </c>
      <c r="C298" s="221">
        <f>'Planilha orçamentária '!F300</f>
        <v>1380.6305280000001</v>
      </c>
      <c r="D298" s="222"/>
      <c r="E298" s="223">
        <f>F298/$C298</f>
        <v>0</v>
      </c>
      <c r="F298" s="221">
        <f>SUM(F299:F300)</f>
        <v>0</v>
      </c>
      <c r="G298" s="224"/>
      <c r="H298" s="223">
        <f>I298/$C298</f>
        <v>0</v>
      </c>
      <c r="I298" s="221">
        <f>SUM(I299:I300)</f>
        <v>0</v>
      </c>
      <c r="J298" s="225"/>
      <c r="K298" s="223">
        <f>L298/$C298</f>
        <v>0.9169921875</v>
      </c>
      <c r="L298" s="221">
        <f>SUM(L299:L300)</f>
        <v>1266.0274080000002</v>
      </c>
      <c r="M298" s="226"/>
      <c r="N298" s="223">
        <f>O298/$C298</f>
        <v>8.3007812499999986E-2</v>
      </c>
      <c r="O298" s="221">
        <f>SUM(O299:O300)</f>
        <v>114.60311999999999</v>
      </c>
      <c r="P298" s="226"/>
      <c r="Q298" s="223">
        <f>R298/$C298</f>
        <v>0</v>
      </c>
      <c r="R298" s="221">
        <f>SUM(R299:R300)</f>
        <v>0</v>
      </c>
      <c r="S298" s="267"/>
      <c r="T298" s="305"/>
    </row>
    <row r="299" spans="1:20" s="209" customFormat="1" ht="38.25" hidden="1" x14ac:dyDescent="0.2">
      <c r="A299" s="219" t="s">
        <v>940</v>
      </c>
      <c r="B299" s="204" t="s">
        <v>941</v>
      </c>
      <c r="C299" s="205">
        <f>'Planilha orçamentária '!Q301</f>
        <v>114.60311999999999</v>
      </c>
      <c r="D299" s="206"/>
      <c r="E299" s="207"/>
      <c r="F299" s="205">
        <f>E299*$C299</f>
        <v>0</v>
      </c>
      <c r="G299" s="206"/>
      <c r="H299" s="207"/>
      <c r="I299" s="205">
        <f>H299*$C299</f>
        <v>0</v>
      </c>
      <c r="J299" s="206"/>
      <c r="K299" s="207"/>
      <c r="L299" s="205">
        <f>K299*$C299</f>
        <v>0</v>
      </c>
      <c r="M299" s="208"/>
      <c r="N299" s="207">
        <v>1</v>
      </c>
      <c r="O299" s="205">
        <f>N299*$C299</f>
        <v>114.60311999999999</v>
      </c>
      <c r="P299" s="208"/>
      <c r="Q299" s="207"/>
      <c r="R299" s="205">
        <f>Q299*$C299</f>
        <v>0</v>
      </c>
      <c r="S299" s="265"/>
      <c r="T299" s="305"/>
    </row>
    <row r="300" spans="1:20" s="209" customFormat="1" ht="25.5" hidden="1" x14ac:dyDescent="0.2">
      <c r="A300" s="203" t="s">
        <v>942</v>
      </c>
      <c r="B300" s="204" t="s">
        <v>943</v>
      </c>
      <c r="C300" s="205">
        <f>'Planilha orçamentária '!Q302</f>
        <v>1266.0274080000002</v>
      </c>
      <c r="D300" s="206"/>
      <c r="E300" s="207"/>
      <c r="F300" s="205">
        <f>E300*$C300</f>
        <v>0</v>
      </c>
      <c r="G300" s="206"/>
      <c r="H300" s="207"/>
      <c r="I300" s="205">
        <f>H300*$C300</f>
        <v>0</v>
      </c>
      <c r="J300" s="206"/>
      <c r="K300" s="207">
        <v>1</v>
      </c>
      <c r="L300" s="205">
        <f>K300*$C300</f>
        <v>1266.0274080000002</v>
      </c>
      <c r="M300" s="208"/>
      <c r="N300" s="207"/>
      <c r="O300" s="205">
        <f>N300*$C300</f>
        <v>0</v>
      </c>
      <c r="P300" s="208"/>
      <c r="Q300" s="207"/>
      <c r="R300" s="205">
        <f>Q300*$C300</f>
        <v>0</v>
      </c>
      <c r="S300" s="265"/>
      <c r="T300" s="305"/>
    </row>
    <row r="301" spans="1:20" s="209" customFormat="1" x14ac:dyDescent="0.2">
      <c r="A301" s="227" t="s">
        <v>944</v>
      </c>
      <c r="B301" s="228" t="s">
        <v>902</v>
      </c>
      <c r="C301" s="279">
        <f>'Planilha orçamentária '!F303</f>
        <v>6194.2237319999995</v>
      </c>
      <c r="D301" s="230"/>
      <c r="E301" s="231">
        <f>F301/$C301</f>
        <v>0.11863200939994718</v>
      </c>
      <c r="F301" s="229">
        <f>SUM(F302:F304)</f>
        <v>734.8332079999999</v>
      </c>
      <c r="G301" s="232"/>
      <c r="H301" s="231">
        <f>I301/$C301</f>
        <v>0.36328458017667226</v>
      </c>
      <c r="I301" s="229">
        <f>SUM(I302:I304)</f>
        <v>2250.2659679999997</v>
      </c>
      <c r="J301" s="233"/>
      <c r="K301" s="231">
        <f>L301/$C301</f>
        <v>0.18164229008833613</v>
      </c>
      <c r="L301" s="229">
        <f>SUM(L302:L304)</f>
        <v>1125.1329839999999</v>
      </c>
      <c r="M301" s="234"/>
      <c r="N301" s="231">
        <f>O301/$C301</f>
        <v>0.33644112033504442</v>
      </c>
      <c r="O301" s="229">
        <f>SUM(O302:O304)</f>
        <v>2083.9915719999999</v>
      </c>
      <c r="P301" s="234"/>
      <c r="Q301" s="231">
        <f>R301/$C301</f>
        <v>0</v>
      </c>
      <c r="R301" s="229">
        <f>SUM(R302:R303)</f>
        <v>0</v>
      </c>
      <c r="S301" s="268"/>
      <c r="T301" s="305"/>
    </row>
    <row r="302" spans="1:20" s="202" customFormat="1" ht="25.5" hidden="1" x14ac:dyDescent="0.2">
      <c r="A302" s="227" t="s">
        <v>945</v>
      </c>
      <c r="B302" s="204" t="s">
        <v>946</v>
      </c>
      <c r="C302" s="205">
        <f>'Planilha orçamentária '!Q304</f>
        <v>3750.4432799999995</v>
      </c>
      <c r="D302" s="206"/>
      <c r="E302" s="207">
        <v>0.1</v>
      </c>
      <c r="F302" s="205">
        <f>E302*$C302</f>
        <v>375.04432799999995</v>
      </c>
      <c r="G302" s="206"/>
      <c r="H302" s="207">
        <v>0.6</v>
      </c>
      <c r="I302" s="205">
        <f>H302*$C302</f>
        <v>2250.2659679999997</v>
      </c>
      <c r="J302" s="206"/>
      <c r="K302" s="207">
        <v>0.3</v>
      </c>
      <c r="L302" s="205">
        <f>K302*$C302</f>
        <v>1125.1329839999999</v>
      </c>
      <c r="M302" s="208"/>
      <c r="N302" s="207"/>
      <c r="O302" s="205">
        <f>N302*$C302</f>
        <v>0</v>
      </c>
      <c r="P302" s="208"/>
      <c r="Q302" s="207"/>
      <c r="R302" s="205">
        <f>Q302*$C302</f>
        <v>0</v>
      </c>
      <c r="S302" s="265"/>
      <c r="T302" s="305"/>
    </row>
    <row r="303" spans="1:20" ht="25.5" hidden="1" x14ac:dyDescent="0.2">
      <c r="A303" s="203" t="s">
        <v>947</v>
      </c>
      <c r="B303" s="204" t="s">
        <v>948</v>
      </c>
      <c r="C303" s="205">
        <f>'Planilha orçamentária '!Q305</f>
        <v>359.78887999999995</v>
      </c>
      <c r="D303" s="206"/>
      <c r="E303" s="207">
        <v>1</v>
      </c>
      <c r="F303" s="205">
        <f>E303*$C303</f>
        <v>359.78887999999995</v>
      </c>
      <c r="G303" s="206"/>
      <c r="H303" s="207"/>
      <c r="I303" s="205">
        <f>H303*$C303</f>
        <v>0</v>
      </c>
      <c r="J303" s="206"/>
      <c r="K303" s="207"/>
      <c r="L303" s="205">
        <f>K303*$C303</f>
        <v>0</v>
      </c>
      <c r="M303" s="208"/>
      <c r="N303" s="207"/>
      <c r="O303" s="205">
        <f>N303*$C303</f>
        <v>0</v>
      </c>
      <c r="P303" s="208"/>
      <c r="Q303" s="207"/>
      <c r="R303" s="205">
        <f>Q303*$C303</f>
        <v>0</v>
      </c>
      <c r="S303" s="265"/>
      <c r="T303" s="305"/>
    </row>
    <row r="304" spans="1:20" s="209" customFormat="1" ht="25.5" hidden="1" x14ac:dyDescent="0.2">
      <c r="A304" s="203" t="s">
        <v>949</v>
      </c>
      <c r="B304" s="204" t="s">
        <v>950</v>
      </c>
      <c r="C304" s="205">
        <f>'Planilha orçamentária '!Q306</f>
        <v>2083.9915719999999</v>
      </c>
      <c r="D304" s="206"/>
      <c r="E304" s="207"/>
      <c r="F304" s="205"/>
      <c r="G304" s="206"/>
      <c r="H304" s="207"/>
      <c r="I304" s="205"/>
      <c r="J304" s="206"/>
      <c r="K304" s="207"/>
      <c r="L304" s="205"/>
      <c r="M304" s="208"/>
      <c r="N304" s="207">
        <v>1</v>
      </c>
      <c r="O304" s="205">
        <f>N304*$C304</f>
        <v>2083.9915719999999</v>
      </c>
      <c r="P304" s="208"/>
      <c r="Q304" s="207"/>
      <c r="R304" s="205"/>
      <c r="S304" s="265"/>
      <c r="T304" s="305"/>
    </row>
    <row r="305" spans="1:20" x14ac:dyDescent="0.2">
      <c r="A305" s="219" t="s">
        <v>952</v>
      </c>
      <c r="B305" s="220" t="s">
        <v>185</v>
      </c>
      <c r="C305" s="221">
        <f>'Planilha orçamentária '!F307</f>
        <v>2742.1480519999996</v>
      </c>
      <c r="D305" s="222"/>
      <c r="E305" s="223">
        <f>F305/$C305</f>
        <v>5.2264253162943378E-2</v>
      </c>
      <c r="F305" s="221">
        <f>SUM(F306:F315)</f>
        <v>143.31631999999999</v>
      </c>
      <c r="G305" s="224"/>
      <c r="H305" s="223">
        <f>I305/$C305</f>
        <v>0</v>
      </c>
      <c r="I305" s="221">
        <f>SUM(I306:I315)</f>
        <v>0</v>
      </c>
      <c r="J305" s="225"/>
      <c r="K305" s="223">
        <f>L305/$C305</f>
        <v>0</v>
      </c>
      <c r="L305" s="221">
        <f>SUM(L306:L315)</f>
        <v>0</v>
      </c>
      <c r="M305" s="226"/>
      <c r="N305" s="223">
        <f>O305/$C305</f>
        <v>0.94773574683705686</v>
      </c>
      <c r="O305" s="221">
        <f>SUM(O306:O315)</f>
        <v>2598.8317320000001</v>
      </c>
      <c r="P305" s="226"/>
      <c r="Q305" s="223">
        <f>R305/$C305</f>
        <v>0</v>
      </c>
      <c r="R305" s="221">
        <f>SUM(R306:R315)</f>
        <v>0</v>
      </c>
      <c r="S305" s="267"/>
      <c r="T305" s="305"/>
    </row>
    <row r="306" spans="1:20" s="209" customFormat="1" ht="25.5" hidden="1" x14ac:dyDescent="0.2">
      <c r="A306" s="203" t="s">
        <v>953</v>
      </c>
      <c r="B306" s="204" t="s">
        <v>954</v>
      </c>
      <c r="C306" s="205">
        <f>'Planilha orçamentária '!Q308</f>
        <v>286.63263999999998</v>
      </c>
      <c r="D306" s="206"/>
      <c r="E306" s="207">
        <v>0.5</v>
      </c>
      <c r="F306" s="205">
        <f t="shared" ref="F306:F315" si="81">E306*$C306</f>
        <v>143.31631999999999</v>
      </c>
      <c r="G306" s="206"/>
      <c r="H306" s="207"/>
      <c r="I306" s="205">
        <f t="shared" ref="I306:I315" si="82">H306*$C306</f>
        <v>0</v>
      </c>
      <c r="J306" s="206"/>
      <c r="K306" s="207"/>
      <c r="L306" s="205">
        <f t="shared" ref="L306:L315" si="83">K306*$C306</f>
        <v>0</v>
      </c>
      <c r="M306" s="208"/>
      <c r="N306" s="207">
        <v>0.5</v>
      </c>
      <c r="O306" s="205">
        <f t="shared" ref="O306:O315" si="84">N306*$C306</f>
        <v>143.31631999999999</v>
      </c>
      <c r="P306" s="208"/>
      <c r="Q306" s="207"/>
      <c r="R306" s="205">
        <f t="shared" ref="R306:R315" si="85">Q306*$C306</f>
        <v>0</v>
      </c>
      <c r="S306" s="265"/>
      <c r="T306" s="305"/>
    </row>
    <row r="307" spans="1:20" s="209" customFormat="1" ht="25.5" hidden="1" x14ac:dyDescent="0.2">
      <c r="A307" s="203" t="s">
        <v>955</v>
      </c>
      <c r="B307" s="204" t="s">
        <v>956</v>
      </c>
      <c r="C307" s="205">
        <f>'Planilha orçamentária '!Q309</f>
        <v>143.31631999999999</v>
      </c>
      <c r="D307" s="206"/>
      <c r="E307" s="207"/>
      <c r="F307" s="205">
        <f t="shared" si="81"/>
        <v>0</v>
      </c>
      <c r="G307" s="206"/>
      <c r="H307" s="207"/>
      <c r="I307" s="205">
        <f t="shared" si="82"/>
        <v>0</v>
      </c>
      <c r="J307" s="206"/>
      <c r="K307" s="207"/>
      <c r="L307" s="205">
        <f t="shared" si="83"/>
        <v>0</v>
      </c>
      <c r="M307" s="208"/>
      <c r="N307" s="207">
        <v>1</v>
      </c>
      <c r="O307" s="205">
        <f t="shared" si="84"/>
        <v>143.31631999999999</v>
      </c>
      <c r="P307" s="208"/>
      <c r="Q307" s="207"/>
      <c r="R307" s="205">
        <f t="shared" si="85"/>
        <v>0</v>
      </c>
      <c r="S307" s="265"/>
      <c r="T307" s="305"/>
    </row>
    <row r="308" spans="1:20" s="209" customFormat="1" ht="76.5" hidden="1" x14ac:dyDescent="0.2">
      <c r="A308" s="203" t="s">
        <v>957</v>
      </c>
      <c r="B308" s="204" t="s">
        <v>958</v>
      </c>
      <c r="C308" s="205">
        <f>'Planilha orçamentária '!Q310</f>
        <v>98.860795999999993</v>
      </c>
      <c r="D308" s="206"/>
      <c r="E308" s="207"/>
      <c r="F308" s="205">
        <f t="shared" si="81"/>
        <v>0</v>
      </c>
      <c r="G308" s="206"/>
      <c r="H308" s="207"/>
      <c r="I308" s="205">
        <f t="shared" si="82"/>
        <v>0</v>
      </c>
      <c r="J308" s="206"/>
      <c r="K308" s="207"/>
      <c r="L308" s="205">
        <f t="shared" si="83"/>
        <v>0</v>
      </c>
      <c r="M308" s="208"/>
      <c r="N308" s="207">
        <v>1</v>
      </c>
      <c r="O308" s="205">
        <f t="shared" si="84"/>
        <v>98.860795999999993</v>
      </c>
      <c r="P308" s="208"/>
      <c r="Q308" s="207"/>
      <c r="R308" s="205">
        <f t="shared" si="85"/>
        <v>0</v>
      </c>
      <c r="S308" s="265"/>
      <c r="T308" s="305"/>
    </row>
    <row r="309" spans="1:20" ht="76.5" hidden="1" x14ac:dyDescent="0.2">
      <c r="A309" s="203" t="s">
        <v>959</v>
      </c>
      <c r="B309" s="204" t="s">
        <v>960</v>
      </c>
      <c r="C309" s="205">
        <f>'Planilha orçamentária '!Q311</f>
        <v>98.860795999999993</v>
      </c>
      <c r="D309" s="206"/>
      <c r="E309" s="207"/>
      <c r="F309" s="205">
        <f t="shared" si="81"/>
        <v>0</v>
      </c>
      <c r="G309" s="206"/>
      <c r="H309" s="207"/>
      <c r="I309" s="205">
        <f t="shared" si="82"/>
        <v>0</v>
      </c>
      <c r="J309" s="206"/>
      <c r="K309" s="207"/>
      <c r="L309" s="205">
        <f t="shared" si="83"/>
        <v>0</v>
      </c>
      <c r="M309" s="208"/>
      <c r="N309" s="207">
        <v>1</v>
      </c>
      <c r="O309" s="205">
        <f t="shared" si="84"/>
        <v>98.860795999999993</v>
      </c>
      <c r="P309" s="208"/>
      <c r="Q309" s="207"/>
      <c r="R309" s="205">
        <f t="shared" si="85"/>
        <v>0</v>
      </c>
      <c r="S309" s="265"/>
      <c r="T309" s="305"/>
    </row>
    <row r="310" spans="1:20" s="209" customFormat="1" ht="76.5" hidden="1" x14ac:dyDescent="0.2">
      <c r="A310" s="203" t="s">
        <v>961</v>
      </c>
      <c r="B310" s="204" t="s">
        <v>962</v>
      </c>
      <c r="C310" s="205">
        <f>'Planilha orçamentária '!Q312</f>
        <v>98.860795999999993</v>
      </c>
      <c r="D310" s="206"/>
      <c r="E310" s="207"/>
      <c r="F310" s="205">
        <f t="shared" si="81"/>
        <v>0</v>
      </c>
      <c r="G310" s="206"/>
      <c r="H310" s="207"/>
      <c r="I310" s="205">
        <f t="shared" si="82"/>
        <v>0</v>
      </c>
      <c r="J310" s="206"/>
      <c r="K310" s="207"/>
      <c r="L310" s="205">
        <f t="shared" si="83"/>
        <v>0</v>
      </c>
      <c r="M310" s="208"/>
      <c r="N310" s="207">
        <v>1</v>
      </c>
      <c r="O310" s="205">
        <f t="shared" si="84"/>
        <v>98.860795999999993</v>
      </c>
      <c r="P310" s="208"/>
      <c r="Q310" s="207"/>
      <c r="R310" s="205">
        <f t="shared" si="85"/>
        <v>0</v>
      </c>
      <c r="S310" s="265"/>
      <c r="T310" s="305"/>
    </row>
    <row r="311" spans="1:20" s="209" customFormat="1" ht="76.5" hidden="1" x14ac:dyDescent="0.2">
      <c r="A311" s="203" t="s">
        <v>963</v>
      </c>
      <c r="B311" s="204" t="s">
        <v>964</v>
      </c>
      <c r="C311" s="205">
        <f>'Planilha orçamentária '!Q313</f>
        <v>1290.9454719999999</v>
      </c>
      <c r="D311" s="206"/>
      <c r="E311" s="207"/>
      <c r="F311" s="205">
        <f t="shared" si="81"/>
        <v>0</v>
      </c>
      <c r="G311" s="206"/>
      <c r="H311" s="207"/>
      <c r="I311" s="205">
        <f t="shared" si="82"/>
        <v>0</v>
      </c>
      <c r="J311" s="206"/>
      <c r="K311" s="207"/>
      <c r="L311" s="205">
        <f t="shared" si="83"/>
        <v>0</v>
      </c>
      <c r="M311" s="208"/>
      <c r="N311" s="207">
        <v>1</v>
      </c>
      <c r="O311" s="205">
        <f t="shared" si="84"/>
        <v>1290.9454719999999</v>
      </c>
      <c r="P311" s="208"/>
      <c r="Q311" s="207"/>
      <c r="R311" s="205">
        <f t="shared" si="85"/>
        <v>0</v>
      </c>
      <c r="S311" s="265"/>
      <c r="T311" s="305"/>
    </row>
    <row r="312" spans="1:20" s="209" customFormat="1" ht="89.25" hidden="1" x14ac:dyDescent="0.2">
      <c r="A312" s="203" t="s">
        <v>965</v>
      </c>
      <c r="B312" s="204" t="s">
        <v>966</v>
      </c>
      <c r="C312" s="205">
        <f>'Planilha orçamentária '!Q314</f>
        <v>306.99404399999997</v>
      </c>
      <c r="D312" s="206"/>
      <c r="E312" s="207"/>
      <c r="F312" s="205">
        <f t="shared" si="81"/>
        <v>0</v>
      </c>
      <c r="G312" s="206"/>
      <c r="H312" s="207"/>
      <c r="I312" s="205">
        <f t="shared" si="82"/>
        <v>0</v>
      </c>
      <c r="J312" s="206"/>
      <c r="K312" s="207"/>
      <c r="L312" s="205">
        <f t="shared" si="83"/>
        <v>0</v>
      </c>
      <c r="M312" s="208"/>
      <c r="N312" s="207">
        <v>1</v>
      </c>
      <c r="O312" s="205">
        <f t="shared" si="84"/>
        <v>306.99404399999997</v>
      </c>
      <c r="P312" s="208"/>
      <c r="Q312" s="207"/>
      <c r="R312" s="205">
        <f t="shared" si="85"/>
        <v>0</v>
      </c>
      <c r="S312" s="265"/>
      <c r="T312" s="305"/>
    </row>
    <row r="313" spans="1:20" s="209" customFormat="1" ht="63.75" hidden="1" x14ac:dyDescent="0.2">
      <c r="A313" s="203" t="s">
        <v>967</v>
      </c>
      <c r="B313" s="204" t="s">
        <v>968</v>
      </c>
      <c r="C313" s="205">
        <f>'Planilha orçamentária '!Q315</f>
        <v>147.22381200000001</v>
      </c>
      <c r="D313" s="206"/>
      <c r="E313" s="207"/>
      <c r="F313" s="205">
        <f t="shared" si="81"/>
        <v>0</v>
      </c>
      <c r="G313" s="206"/>
      <c r="H313" s="207"/>
      <c r="I313" s="205">
        <f t="shared" si="82"/>
        <v>0</v>
      </c>
      <c r="J313" s="206"/>
      <c r="K313" s="207"/>
      <c r="L313" s="205">
        <f t="shared" si="83"/>
        <v>0</v>
      </c>
      <c r="M313" s="208"/>
      <c r="N313" s="207">
        <v>1</v>
      </c>
      <c r="O313" s="205">
        <f t="shared" si="84"/>
        <v>147.22381200000001</v>
      </c>
      <c r="P313" s="208"/>
      <c r="Q313" s="207"/>
      <c r="R313" s="205">
        <f t="shared" si="85"/>
        <v>0</v>
      </c>
      <c r="S313" s="265"/>
      <c r="T313" s="305"/>
    </row>
    <row r="314" spans="1:20" s="209" customFormat="1" ht="38.25" hidden="1" x14ac:dyDescent="0.2">
      <c r="A314" s="203" t="s">
        <v>969</v>
      </c>
      <c r="B314" s="204" t="s">
        <v>970</v>
      </c>
      <c r="C314" s="205">
        <f>'Planilha orçamentária '!Q316</f>
        <v>168.022156</v>
      </c>
      <c r="D314" s="206"/>
      <c r="E314" s="207"/>
      <c r="F314" s="205">
        <f t="shared" si="81"/>
        <v>0</v>
      </c>
      <c r="G314" s="206"/>
      <c r="H314" s="207"/>
      <c r="I314" s="205">
        <f t="shared" si="82"/>
        <v>0</v>
      </c>
      <c r="J314" s="206"/>
      <c r="K314" s="207"/>
      <c r="L314" s="205">
        <f t="shared" si="83"/>
        <v>0</v>
      </c>
      <c r="M314" s="208"/>
      <c r="N314" s="207">
        <v>1</v>
      </c>
      <c r="O314" s="205">
        <f t="shared" si="84"/>
        <v>168.022156</v>
      </c>
      <c r="P314" s="208"/>
      <c r="Q314" s="207"/>
      <c r="R314" s="205">
        <f t="shared" si="85"/>
        <v>0</v>
      </c>
      <c r="S314" s="265"/>
      <c r="T314" s="305"/>
    </row>
    <row r="315" spans="1:20" s="209" customFormat="1" ht="38.25" hidden="1" x14ac:dyDescent="0.2">
      <c r="A315" s="204" t="s">
        <v>971</v>
      </c>
      <c r="B315" s="204" t="s">
        <v>972</v>
      </c>
      <c r="C315" s="205">
        <f>'Planilha orçamentária '!Q317</f>
        <v>102.43122</v>
      </c>
      <c r="D315" s="206"/>
      <c r="E315" s="207"/>
      <c r="F315" s="205">
        <f t="shared" si="81"/>
        <v>0</v>
      </c>
      <c r="G315" s="206"/>
      <c r="H315" s="207"/>
      <c r="I315" s="205">
        <f t="shared" si="82"/>
        <v>0</v>
      </c>
      <c r="J315" s="206"/>
      <c r="K315" s="207"/>
      <c r="L315" s="205">
        <f t="shared" si="83"/>
        <v>0</v>
      </c>
      <c r="M315" s="208"/>
      <c r="N315" s="207">
        <v>1</v>
      </c>
      <c r="O315" s="205">
        <f t="shared" si="84"/>
        <v>102.43122</v>
      </c>
      <c r="P315" s="208"/>
      <c r="Q315" s="207"/>
      <c r="R315" s="205">
        <f t="shared" si="85"/>
        <v>0</v>
      </c>
      <c r="S315" s="265"/>
      <c r="T315" s="305"/>
    </row>
    <row r="316" spans="1:20" s="209" customFormat="1" x14ac:dyDescent="0.2">
      <c r="A316" s="227" t="s">
        <v>973</v>
      </c>
      <c r="B316" s="228" t="s">
        <v>194</v>
      </c>
      <c r="C316" s="279">
        <f>'Planilha orçamentária '!F318</f>
        <v>16200.324507999998</v>
      </c>
      <c r="D316" s="230"/>
      <c r="E316" s="231"/>
      <c r="F316" s="229">
        <f>SUM(F317:F320)</f>
        <v>0</v>
      </c>
      <c r="G316" s="232"/>
      <c r="H316" s="231"/>
      <c r="I316" s="229">
        <f>SUM(I317:I320)</f>
        <v>0</v>
      </c>
      <c r="J316" s="233"/>
      <c r="K316" s="231"/>
      <c r="L316" s="229">
        <f>SUM(L317:L320)</f>
        <v>0</v>
      </c>
      <c r="M316" s="234"/>
      <c r="N316" s="231">
        <f>O316/C316</f>
        <v>1</v>
      </c>
      <c r="O316" s="229">
        <f>SUM(O317:O320)</f>
        <v>16200.324507999998</v>
      </c>
      <c r="P316" s="234"/>
      <c r="Q316" s="231"/>
      <c r="R316" s="229">
        <f>SUM(R317:R320)</f>
        <v>0</v>
      </c>
      <c r="S316" s="268"/>
      <c r="T316" s="305"/>
    </row>
    <row r="317" spans="1:20" s="209" customFormat="1" ht="38.25" hidden="1" x14ac:dyDescent="0.2">
      <c r="A317" s="204" t="s">
        <v>974</v>
      </c>
      <c r="B317" s="204" t="s">
        <v>975</v>
      </c>
      <c r="C317" s="205">
        <f>'Planilha orçamentária '!Q319</f>
        <v>5650.8201799999997</v>
      </c>
      <c r="D317" s="206"/>
      <c r="E317" s="207"/>
      <c r="F317" s="205">
        <f>E317*$C317</f>
        <v>0</v>
      </c>
      <c r="G317" s="206"/>
      <c r="H317" s="207"/>
      <c r="I317" s="205">
        <f>H317*$C317</f>
        <v>0</v>
      </c>
      <c r="J317" s="206"/>
      <c r="K317" s="207"/>
      <c r="L317" s="205">
        <f>K317*$C317</f>
        <v>0</v>
      </c>
      <c r="M317" s="208"/>
      <c r="N317" s="207">
        <v>1</v>
      </c>
      <c r="O317" s="205">
        <f>N317*$C317</f>
        <v>5650.8201799999997</v>
      </c>
      <c r="P317" s="208"/>
      <c r="Q317" s="207"/>
      <c r="R317" s="205">
        <f>Q317*$C317</f>
        <v>0</v>
      </c>
      <c r="S317" s="265"/>
      <c r="T317" s="305"/>
    </row>
    <row r="318" spans="1:20" s="209" customFormat="1" ht="25.5" hidden="1" x14ac:dyDescent="0.2">
      <c r="A318" s="204" t="s">
        <v>976</v>
      </c>
      <c r="B318" s="204" t="s">
        <v>977</v>
      </c>
      <c r="C318" s="205">
        <f>'Planilha orçamentária '!Q320</f>
        <v>2370.1872719999997</v>
      </c>
      <c r="D318" s="206"/>
      <c r="E318" s="207"/>
      <c r="F318" s="205">
        <f>E318*$C318</f>
        <v>0</v>
      </c>
      <c r="G318" s="206"/>
      <c r="H318" s="207"/>
      <c r="I318" s="205">
        <f>H318*$C318</f>
        <v>0</v>
      </c>
      <c r="J318" s="206"/>
      <c r="K318" s="207"/>
      <c r="L318" s="205">
        <f>K318*$C318</f>
        <v>0</v>
      </c>
      <c r="M318" s="208"/>
      <c r="N318" s="207">
        <v>1</v>
      </c>
      <c r="O318" s="205">
        <f>N318*$C318</f>
        <v>2370.1872719999997</v>
      </c>
      <c r="P318" s="208"/>
      <c r="Q318" s="207"/>
      <c r="R318" s="205">
        <f>Q318*$C318</f>
        <v>0</v>
      </c>
      <c r="S318" s="265"/>
      <c r="T318" s="305"/>
    </row>
    <row r="319" spans="1:20" ht="38.25" hidden="1" x14ac:dyDescent="0.2">
      <c r="A319" s="203" t="s">
        <v>978</v>
      </c>
      <c r="B319" s="204" t="s">
        <v>979</v>
      </c>
      <c r="C319" s="205">
        <f>'Planilha orçamentária '!Q321</f>
        <v>5781.7398879999992</v>
      </c>
      <c r="D319" s="206"/>
      <c r="E319" s="207"/>
      <c r="F319" s="205">
        <f>E319*$C319</f>
        <v>0</v>
      </c>
      <c r="G319" s="206"/>
      <c r="H319" s="207"/>
      <c r="I319" s="205">
        <f>H319*$C319</f>
        <v>0</v>
      </c>
      <c r="J319" s="206"/>
      <c r="K319" s="207"/>
      <c r="L319" s="205">
        <f>K319*$C319</f>
        <v>0</v>
      </c>
      <c r="M319" s="208"/>
      <c r="N319" s="207">
        <v>1</v>
      </c>
      <c r="O319" s="205">
        <f>N319*$C319</f>
        <v>5781.7398879999992</v>
      </c>
      <c r="P319" s="208"/>
      <c r="Q319" s="207"/>
      <c r="R319" s="205">
        <f>Q319*$C319</f>
        <v>0</v>
      </c>
      <c r="S319" s="265"/>
      <c r="T319" s="305"/>
    </row>
    <row r="320" spans="1:20" s="209" customFormat="1" ht="38.25" hidden="1" x14ac:dyDescent="0.2">
      <c r="A320" s="203" t="s">
        <v>980</v>
      </c>
      <c r="B320" s="204" t="s">
        <v>981</v>
      </c>
      <c r="C320" s="205">
        <f>'Planilha orçamentária '!Q322</f>
        <v>2397.5771679999998</v>
      </c>
      <c r="D320" s="206"/>
      <c r="E320" s="207"/>
      <c r="F320" s="205">
        <f>E320*$C320</f>
        <v>0</v>
      </c>
      <c r="G320" s="206"/>
      <c r="H320" s="207"/>
      <c r="I320" s="205">
        <f>H320*$C320</f>
        <v>0</v>
      </c>
      <c r="J320" s="206"/>
      <c r="K320" s="207"/>
      <c r="L320" s="205">
        <f>K320*$C320</f>
        <v>0</v>
      </c>
      <c r="M320" s="208"/>
      <c r="N320" s="207">
        <v>1</v>
      </c>
      <c r="O320" s="205">
        <f>N320*$C320</f>
        <v>2397.5771679999998</v>
      </c>
      <c r="P320" s="208"/>
      <c r="Q320" s="207"/>
      <c r="R320" s="205">
        <f>Q320*$C320</f>
        <v>0</v>
      </c>
      <c r="S320" s="265"/>
      <c r="T320" s="305"/>
    </row>
    <row r="321" spans="1:20" x14ac:dyDescent="0.2">
      <c r="A321" s="219" t="s">
        <v>254</v>
      </c>
      <c r="B321" s="235" t="s">
        <v>255</v>
      </c>
      <c r="C321" s="195">
        <f>'Planilha orçamentária '!F323</f>
        <v>64370.288681040001</v>
      </c>
      <c r="D321" s="236"/>
      <c r="E321" s="197">
        <f>F321/$C321</f>
        <v>0</v>
      </c>
      <c r="F321" s="237">
        <f>F322+F328+F338+F352+F356+F361+F366+F376</f>
        <v>0</v>
      </c>
      <c r="G321" s="238"/>
      <c r="H321" s="197">
        <f>I321/$C321</f>
        <v>0.25169993130591983</v>
      </c>
      <c r="I321" s="237">
        <f>I322+I328+I338+I352+I356+I361+I366+I376</f>
        <v>16201.997239159999</v>
      </c>
      <c r="J321" s="239"/>
      <c r="K321" s="197">
        <f>L321/$C321</f>
        <v>0.46096062415112043</v>
      </c>
      <c r="L321" s="237">
        <f>L322+L328+L338+L352+L356+L361+L366+L376</f>
        <v>29672.168447200002</v>
      </c>
      <c r="M321" s="240"/>
      <c r="N321" s="197">
        <f>O321/$C321</f>
        <v>0.28733944454295973</v>
      </c>
      <c r="O321" s="237">
        <f>O322+O328+O338+O352+O356+O361+O366+O376</f>
        <v>18496.122994680001</v>
      </c>
      <c r="P321" s="240"/>
      <c r="Q321" s="197"/>
      <c r="R321" s="237">
        <f>R322+R328+R338+R352+R356+R361+R366+R376</f>
        <v>0</v>
      </c>
      <c r="S321" s="269"/>
      <c r="T321" s="305"/>
    </row>
    <row r="322" spans="1:20" s="209" customFormat="1" x14ac:dyDescent="0.2">
      <c r="A322" s="227" t="s">
        <v>256</v>
      </c>
      <c r="B322" s="228" t="s">
        <v>257</v>
      </c>
      <c r="C322" s="279">
        <f>'Planilha orçamentária '!F324</f>
        <v>2931.9123423999999</v>
      </c>
      <c r="D322" s="230"/>
      <c r="E322" s="231">
        <f>F322/$C322</f>
        <v>0</v>
      </c>
      <c r="F322" s="229">
        <f>SUM(F323:F327)</f>
        <v>0</v>
      </c>
      <c r="G322" s="232"/>
      <c r="H322" s="231">
        <f>I322/$C322</f>
        <v>0.93828069912490175</v>
      </c>
      <c r="I322" s="229">
        <f>SUM(I323:I327)</f>
        <v>2750.9567624000001</v>
      </c>
      <c r="J322" s="233"/>
      <c r="K322" s="231">
        <f>L322/$C322</f>
        <v>6.1719300875098353E-2</v>
      </c>
      <c r="L322" s="229">
        <f>SUM(L323:L327)</f>
        <v>180.95557999999997</v>
      </c>
      <c r="M322" s="234"/>
      <c r="N322" s="231">
        <f>O322/$C322</f>
        <v>0</v>
      </c>
      <c r="O322" s="229">
        <f>SUM(O323:O327)</f>
        <v>0</v>
      </c>
      <c r="P322" s="234"/>
      <c r="Q322" s="231">
        <f>R322/$C322</f>
        <v>0</v>
      </c>
      <c r="R322" s="229">
        <f>SUM(R323:R327)</f>
        <v>0</v>
      </c>
      <c r="S322" s="268"/>
      <c r="T322" s="305"/>
    </row>
    <row r="323" spans="1:20" s="209" customFormat="1" ht="25.5" hidden="1" x14ac:dyDescent="0.2">
      <c r="A323" s="203" t="s">
        <v>258</v>
      </c>
      <c r="B323" s="204" t="s">
        <v>982</v>
      </c>
      <c r="C323" s="205">
        <f>'Planilha orçamentária '!Q325</f>
        <v>180.95557999999997</v>
      </c>
      <c r="D323" s="206"/>
      <c r="E323" s="207"/>
      <c r="F323" s="205">
        <f>E323*$C323</f>
        <v>0</v>
      </c>
      <c r="G323" s="206"/>
      <c r="H323" s="207"/>
      <c r="I323" s="205">
        <f>H323*$C323</f>
        <v>0</v>
      </c>
      <c r="J323" s="206"/>
      <c r="K323" s="207">
        <v>1</v>
      </c>
      <c r="L323" s="205">
        <f>K323*$C323</f>
        <v>180.95557999999997</v>
      </c>
      <c r="M323" s="208"/>
      <c r="N323" s="207"/>
      <c r="O323" s="205">
        <f>N323*$C323</f>
        <v>0</v>
      </c>
      <c r="P323" s="208"/>
      <c r="Q323" s="207"/>
      <c r="R323" s="205">
        <f>Q323*$C323</f>
        <v>0</v>
      </c>
      <c r="S323" s="265"/>
      <c r="T323" s="305"/>
    </row>
    <row r="324" spans="1:20" s="209" customFormat="1" ht="25.5" hidden="1" x14ac:dyDescent="0.2">
      <c r="A324" s="203" t="s">
        <v>260</v>
      </c>
      <c r="B324" s="204" t="s">
        <v>259</v>
      </c>
      <c r="C324" s="205">
        <f>'Planilha orçamentária '!Q326</f>
        <v>1358.5787903999997</v>
      </c>
      <c r="D324" s="206"/>
      <c r="E324" s="207"/>
      <c r="F324" s="205">
        <f>E324*$C324</f>
        <v>0</v>
      </c>
      <c r="G324" s="206"/>
      <c r="H324" s="207">
        <v>1</v>
      </c>
      <c r="I324" s="205">
        <f>H324*$C324</f>
        <v>1358.5787903999997</v>
      </c>
      <c r="J324" s="206"/>
      <c r="K324" s="207"/>
      <c r="L324" s="205">
        <f>K324*$C324</f>
        <v>0</v>
      </c>
      <c r="M324" s="208"/>
      <c r="N324" s="207"/>
      <c r="O324" s="205">
        <f>N324*$C324</f>
        <v>0</v>
      </c>
      <c r="P324" s="208"/>
      <c r="Q324" s="207"/>
      <c r="R324" s="205">
        <f>Q324*$C324</f>
        <v>0</v>
      </c>
      <c r="S324" s="265"/>
      <c r="T324" s="305"/>
    </row>
    <row r="325" spans="1:20" s="209" customFormat="1" ht="25.5" hidden="1" x14ac:dyDescent="0.2">
      <c r="A325" s="203" t="s">
        <v>262</v>
      </c>
      <c r="B325" s="204" t="s">
        <v>264</v>
      </c>
      <c r="C325" s="205">
        <f>'Planilha orçamentária '!Q327</f>
        <v>435.44191999999998</v>
      </c>
      <c r="D325" s="206"/>
      <c r="E325" s="207"/>
      <c r="F325" s="205">
        <f>E325*$C325</f>
        <v>0</v>
      </c>
      <c r="G325" s="206"/>
      <c r="H325" s="207">
        <v>1</v>
      </c>
      <c r="I325" s="205">
        <f>H325*$C325</f>
        <v>435.44191999999998</v>
      </c>
      <c r="J325" s="206"/>
      <c r="K325" s="207"/>
      <c r="L325" s="205">
        <f>K325*$C325</f>
        <v>0</v>
      </c>
      <c r="M325" s="208"/>
      <c r="N325" s="207"/>
      <c r="O325" s="205">
        <f>N325*$C325</f>
        <v>0</v>
      </c>
      <c r="P325" s="208"/>
      <c r="Q325" s="207"/>
      <c r="R325" s="205">
        <f>Q325*$C325</f>
        <v>0</v>
      </c>
      <c r="S325" s="265"/>
      <c r="T325" s="305"/>
    </row>
    <row r="326" spans="1:20" s="209" customFormat="1" ht="25.5" hidden="1" x14ac:dyDescent="0.2">
      <c r="A326" s="203" t="s">
        <v>265</v>
      </c>
      <c r="B326" s="204" t="s">
        <v>985</v>
      </c>
      <c r="C326" s="205">
        <f>'Planilha orçamentária '!Q328</f>
        <v>331.97452800000002</v>
      </c>
      <c r="D326" s="206"/>
      <c r="E326" s="207"/>
      <c r="F326" s="205">
        <f>E326*$C326</f>
        <v>0</v>
      </c>
      <c r="G326" s="206"/>
      <c r="H326" s="207">
        <v>1</v>
      </c>
      <c r="I326" s="205">
        <f>H326*$C326</f>
        <v>331.97452800000002</v>
      </c>
      <c r="J326" s="206"/>
      <c r="K326" s="207"/>
      <c r="L326" s="205">
        <f>K326*$C326</f>
        <v>0</v>
      </c>
      <c r="M326" s="208"/>
      <c r="N326" s="207"/>
      <c r="O326" s="205">
        <f>N326*$C326</f>
        <v>0</v>
      </c>
      <c r="P326" s="208"/>
      <c r="Q326" s="207"/>
      <c r="R326" s="205">
        <f>Q326*$C326</f>
        <v>0</v>
      </c>
      <c r="S326" s="265"/>
      <c r="T326" s="305"/>
    </row>
    <row r="327" spans="1:20" s="209" customFormat="1" ht="25.5" hidden="1" x14ac:dyDescent="0.2">
      <c r="A327" s="203" t="s">
        <v>986</v>
      </c>
      <c r="B327" s="204" t="s">
        <v>987</v>
      </c>
      <c r="C327" s="205">
        <f>'Planilha orçamentária '!Q329</f>
        <v>624.96152400000005</v>
      </c>
      <c r="D327" s="206"/>
      <c r="E327" s="207"/>
      <c r="F327" s="205">
        <f>E327*$C327</f>
        <v>0</v>
      </c>
      <c r="G327" s="206"/>
      <c r="H327" s="207">
        <v>1</v>
      </c>
      <c r="I327" s="205">
        <f>H327*$C327</f>
        <v>624.96152400000005</v>
      </c>
      <c r="J327" s="206"/>
      <c r="K327" s="207"/>
      <c r="L327" s="205">
        <f>K327*$C327</f>
        <v>0</v>
      </c>
      <c r="M327" s="208"/>
      <c r="N327" s="207"/>
      <c r="O327" s="205">
        <f>N327*$C327</f>
        <v>0</v>
      </c>
      <c r="P327" s="208"/>
      <c r="Q327" s="207"/>
      <c r="R327" s="205">
        <f>Q327*$C327</f>
        <v>0</v>
      </c>
      <c r="S327" s="265"/>
      <c r="T327" s="305"/>
    </row>
    <row r="328" spans="1:20" x14ac:dyDescent="0.2">
      <c r="A328" s="219" t="s">
        <v>267</v>
      </c>
      <c r="B328" s="220" t="s">
        <v>268</v>
      </c>
      <c r="C328" s="221">
        <f>'Planilha orçamentária '!F330</f>
        <v>17294.81751144</v>
      </c>
      <c r="D328" s="222"/>
      <c r="E328" s="223">
        <f>F328/$C328</f>
        <v>0</v>
      </c>
      <c r="F328" s="221">
        <f>SUM(F329:F337)</f>
        <v>0</v>
      </c>
      <c r="G328" s="224"/>
      <c r="H328" s="223">
        <f>I328/$C328</f>
        <v>0.47775949947864044</v>
      </c>
      <c r="I328" s="221">
        <f>SUM(I329:I337)</f>
        <v>8262.76335784</v>
      </c>
      <c r="J328" s="225"/>
      <c r="K328" s="223">
        <f>L328/$C328</f>
        <v>0.52224050052135962</v>
      </c>
      <c r="L328" s="221">
        <f>SUM(L329:L337)</f>
        <v>9032.0541536000001</v>
      </c>
      <c r="M328" s="226"/>
      <c r="N328" s="223">
        <f>O328/$C328</f>
        <v>0</v>
      </c>
      <c r="O328" s="221">
        <f>SUM(O329:O337)</f>
        <v>0</v>
      </c>
      <c r="P328" s="226"/>
      <c r="Q328" s="223">
        <f>R328/$C328</f>
        <v>0</v>
      </c>
      <c r="R328" s="221">
        <f>SUM(R329:R337)</f>
        <v>0</v>
      </c>
      <c r="S328" s="267"/>
      <c r="T328" s="305"/>
    </row>
    <row r="329" spans="1:20" s="209" customFormat="1" ht="63.75" hidden="1" x14ac:dyDescent="0.2">
      <c r="A329" s="203" t="s">
        <v>269</v>
      </c>
      <c r="B329" s="204" t="s">
        <v>989</v>
      </c>
      <c r="C329" s="205">
        <f>'Planilha orçamentária '!Q331</f>
        <v>5978.2605192000001</v>
      </c>
      <c r="D329" s="206"/>
      <c r="E329" s="207"/>
      <c r="F329" s="205">
        <f t="shared" ref="F329:F337" si="86">E329*$C329</f>
        <v>0</v>
      </c>
      <c r="G329" s="206"/>
      <c r="H329" s="207"/>
      <c r="I329" s="205">
        <f t="shared" ref="I329:I337" si="87">H329*$C329</f>
        <v>0</v>
      </c>
      <c r="J329" s="206"/>
      <c r="K329" s="207">
        <v>1</v>
      </c>
      <c r="L329" s="205">
        <f t="shared" ref="L329:L337" si="88">K329*$C329</f>
        <v>5978.2605192000001</v>
      </c>
      <c r="M329" s="208"/>
      <c r="N329" s="207"/>
      <c r="O329" s="205">
        <f t="shared" ref="O329:O337" si="89">N329*$C329</f>
        <v>0</v>
      </c>
      <c r="P329" s="208"/>
      <c r="Q329" s="207"/>
      <c r="R329" s="205">
        <f t="shared" ref="R329:R337" si="90">Q329*$C329</f>
        <v>0</v>
      </c>
      <c r="S329" s="265"/>
      <c r="T329" s="305"/>
    </row>
    <row r="330" spans="1:20" s="209" customFormat="1" ht="63.75" hidden="1" x14ac:dyDescent="0.2">
      <c r="A330" s="203" t="s">
        <v>271</v>
      </c>
      <c r="B330" s="204" t="s">
        <v>270</v>
      </c>
      <c r="C330" s="205">
        <f>'Planilha orçamentária '!Q332</f>
        <v>70.971540000000005</v>
      </c>
      <c r="D330" s="206"/>
      <c r="E330" s="207"/>
      <c r="F330" s="205">
        <f t="shared" si="86"/>
        <v>0</v>
      </c>
      <c r="G330" s="206"/>
      <c r="H330" s="207">
        <v>0.8</v>
      </c>
      <c r="I330" s="205">
        <f t="shared" si="87"/>
        <v>56.777232000000005</v>
      </c>
      <c r="J330" s="206"/>
      <c r="K330" s="207">
        <v>0.2</v>
      </c>
      <c r="L330" s="205">
        <f t="shared" si="88"/>
        <v>14.194308000000001</v>
      </c>
      <c r="M330" s="208"/>
      <c r="N330" s="207"/>
      <c r="O330" s="205">
        <f t="shared" si="89"/>
        <v>0</v>
      </c>
      <c r="P330" s="208"/>
      <c r="Q330" s="207"/>
      <c r="R330" s="205">
        <f t="shared" si="90"/>
        <v>0</v>
      </c>
      <c r="S330" s="265"/>
      <c r="T330" s="305"/>
    </row>
    <row r="331" spans="1:20" ht="63.75" hidden="1" x14ac:dyDescent="0.2">
      <c r="A331" s="203" t="s">
        <v>274</v>
      </c>
      <c r="B331" s="204" t="s">
        <v>275</v>
      </c>
      <c r="C331" s="205">
        <f>'Planilha orçamentária '!Q333</f>
        <v>5908.9143960000001</v>
      </c>
      <c r="D331" s="206"/>
      <c r="E331" s="207"/>
      <c r="F331" s="205">
        <f t="shared" si="86"/>
        <v>0</v>
      </c>
      <c r="G331" s="206"/>
      <c r="H331" s="207">
        <v>0.8</v>
      </c>
      <c r="I331" s="205">
        <f t="shared" si="87"/>
        <v>4727.1315168000001</v>
      </c>
      <c r="J331" s="206"/>
      <c r="K331" s="207">
        <v>0.2</v>
      </c>
      <c r="L331" s="205">
        <f t="shared" si="88"/>
        <v>1181.7828792</v>
      </c>
      <c r="M331" s="208"/>
      <c r="N331" s="207"/>
      <c r="O331" s="205">
        <f t="shared" si="89"/>
        <v>0</v>
      </c>
      <c r="P331" s="208"/>
      <c r="Q331" s="207"/>
      <c r="R331" s="205">
        <f t="shared" si="90"/>
        <v>0</v>
      </c>
      <c r="S331" s="265"/>
      <c r="T331" s="305"/>
    </row>
    <row r="332" spans="1:20" s="209" customFormat="1" ht="38.25" hidden="1" x14ac:dyDescent="0.2">
      <c r="A332" s="203" t="s">
        <v>276</v>
      </c>
      <c r="B332" s="204" t="s">
        <v>273</v>
      </c>
      <c r="C332" s="205">
        <f>'Planilha orçamentária '!Q334</f>
        <v>2183.3017920000002</v>
      </c>
      <c r="D332" s="206"/>
      <c r="E332" s="207"/>
      <c r="F332" s="205">
        <f t="shared" si="86"/>
        <v>0</v>
      </c>
      <c r="G332" s="206"/>
      <c r="H332" s="207">
        <v>0.8</v>
      </c>
      <c r="I332" s="205">
        <f t="shared" si="87"/>
        <v>1746.6414336000003</v>
      </c>
      <c r="J332" s="206"/>
      <c r="K332" s="207">
        <v>0.2</v>
      </c>
      <c r="L332" s="205">
        <f t="shared" si="88"/>
        <v>436.66035840000006</v>
      </c>
      <c r="M332" s="208"/>
      <c r="N332" s="207"/>
      <c r="O332" s="205">
        <f t="shared" si="89"/>
        <v>0</v>
      </c>
      <c r="P332" s="208"/>
      <c r="Q332" s="207"/>
      <c r="R332" s="205">
        <f t="shared" si="90"/>
        <v>0</v>
      </c>
      <c r="S332" s="265"/>
      <c r="T332" s="305"/>
    </row>
    <row r="333" spans="1:20" s="209" customFormat="1" ht="38.25" hidden="1" x14ac:dyDescent="0.2">
      <c r="A333" s="203" t="s">
        <v>278</v>
      </c>
      <c r="B333" s="204" t="s">
        <v>992</v>
      </c>
      <c r="C333" s="205">
        <f>'Planilha orçamentária '!Q335</f>
        <v>815.59220399999992</v>
      </c>
      <c r="D333" s="206"/>
      <c r="E333" s="207"/>
      <c r="F333" s="205">
        <f t="shared" si="86"/>
        <v>0</v>
      </c>
      <c r="G333" s="206"/>
      <c r="H333" s="207"/>
      <c r="I333" s="205">
        <f t="shared" si="87"/>
        <v>0</v>
      </c>
      <c r="J333" s="206"/>
      <c r="K333" s="207">
        <v>1</v>
      </c>
      <c r="L333" s="205">
        <f t="shared" si="88"/>
        <v>815.59220399999992</v>
      </c>
      <c r="M333" s="208"/>
      <c r="N333" s="207"/>
      <c r="O333" s="205">
        <f t="shared" si="89"/>
        <v>0</v>
      </c>
      <c r="P333" s="208"/>
      <c r="Q333" s="207"/>
      <c r="R333" s="205">
        <f t="shared" si="90"/>
        <v>0</v>
      </c>
      <c r="S333" s="265"/>
      <c r="T333" s="305"/>
    </row>
    <row r="334" spans="1:20" s="209" customFormat="1" ht="38.25" hidden="1" x14ac:dyDescent="0.2">
      <c r="A334" s="203" t="s">
        <v>279</v>
      </c>
      <c r="B334" s="204" t="s">
        <v>994</v>
      </c>
      <c r="C334" s="205">
        <f>'Planilha orçamentária '!Q336</f>
        <v>185.16268799999997</v>
      </c>
      <c r="D334" s="206"/>
      <c r="E334" s="207"/>
      <c r="F334" s="205">
        <f t="shared" si="86"/>
        <v>0</v>
      </c>
      <c r="G334" s="206"/>
      <c r="H334" s="207"/>
      <c r="I334" s="205">
        <f t="shared" si="87"/>
        <v>0</v>
      </c>
      <c r="J334" s="206"/>
      <c r="K334" s="207">
        <v>1</v>
      </c>
      <c r="L334" s="205">
        <f t="shared" si="88"/>
        <v>185.16268799999997</v>
      </c>
      <c r="M334" s="208"/>
      <c r="N334" s="207"/>
      <c r="O334" s="205">
        <f t="shared" si="89"/>
        <v>0</v>
      </c>
      <c r="P334" s="208"/>
      <c r="Q334" s="207"/>
      <c r="R334" s="205">
        <f t="shared" si="90"/>
        <v>0</v>
      </c>
      <c r="S334" s="265"/>
      <c r="T334" s="305"/>
    </row>
    <row r="335" spans="1:20" ht="38.25" hidden="1" x14ac:dyDescent="0.2">
      <c r="A335" s="203" t="s">
        <v>995</v>
      </c>
      <c r="B335" s="204" t="s">
        <v>996</v>
      </c>
      <c r="C335" s="205">
        <f>'Planilha orçamentária '!Q337</f>
        <v>1246.502432</v>
      </c>
      <c r="D335" s="206"/>
      <c r="E335" s="207"/>
      <c r="F335" s="205">
        <f t="shared" si="86"/>
        <v>0</v>
      </c>
      <c r="G335" s="206"/>
      <c r="H335" s="207">
        <v>1</v>
      </c>
      <c r="I335" s="205">
        <f t="shared" si="87"/>
        <v>1246.502432</v>
      </c>
      <c r="J335" s="206"/>
      <c r="K335" s="207"/>
      <c r="L335" s="205">
        <f t="shared" si="88"/>
        <v>0</v>
      </c>
      <c r="M335" s="208"/>
      <c r="N335" s="207"/>
      <c r="O335" s="205">
        <f t="shared" si="89"/>
        <v>0</v>
      </c>
      <c r="P335" s="208"/>
      <c r="Q335" s="207"/>
      <c r="R335" s="205">
        <f t="shared" si="90"/>
        <v>0</v>
      </c>
      <c r="S335" s="265"/>
      <c r="T335" s="305"/>
    </row>
    <row r="336" spans="1:20" s="209" customFormat="1" ht="25.5" hidden="1" x14ac:dyDescent="0.2">
      <c r="A336" s="203" t="s">
        <v>997</v>
      </c>
      <c r="B336" s="204" t="s">
        <v>998</v>
      </c>
      <c r="C336" s="205">
        <f>'Planilha orçamentária '!Q338</f>
        <v>525.50149599999997</v>
      </c>
      <c r="D336" s="206"/>
      <c r="E336" s="207"/>
      <c r="F336" s="205">
        <f t="shared" si="86"/>
        <v>0</v>
      </c>
      <c r="G336" s="206"/>
      <c r="H336" s="207">
        <v>0.2</v>
      </c>
      <c r="I336" s="205">
        <f t="shared" si="87"/>
        <v>105.10029919999999</v>
      </c>
      <c r="J336" s="206"/>
      <c r="K336" s="207">
        <v>0.8</v>
      </c>
      <c r="L336" s="205">
        <f t="shared" si="88"/>
        <v>420.40119679999998</v>
      </c>
      <c r="M336" s="208"/>
      <c r="N336" s="207"/>
      <c r="O336" s="205">
        <f t="shared" si="89"/>
        <v>0</v>
      </c>
      <c r="P336" s="208"/>
      <c r="Q336" s="207"/>
      <c r="R336" s="205">
        <f t="shared" si="90"/>
        <v>0</v>
      </c>
      <c r="S336" s="265"/>
      <c r="T336" s="305"/>
    </row>
    <row r="337" spans="1:20" s="209" customFormat="1" hidden="1" x14ac:dyDescent="0.2">
      <c r="A337" s="203" t="s">
        <v>999</v>
      </c>
      <c r="B337" s="204" t="s">
        <v>1000</v>
      </c>
      <c r="C337" s="205">
        <f>'Planilha orçamentária '!Q339</f>
        <v>380.61044423999999</v>
      </c>
      <c r="D337" s="206"/>
      <c r="E337" s="207"/>
      <c r="F337" s="205">
        <f t="shared" si="86"/>
        <v>0</v>
      </c>
      <c r="G337" s="206"/>
      <c r="H337" s="207">
        <v>1</v>
      </c>
      <c r="I337" s="205">
        <f t="shared" si="87"/>
        <v>380.61044423999999</v>
      </c>
      <c r="J337" s="206"/>
      <c r="K337" s="207"/>
      <c r="L337" s="205">
        <f t="shared" si="88"/>
        <v>0</v>
      </c>
      <c r="M337" s="208"/>
      <c r="N337" s="207"/>
      <c r="O337" s="205">
        <f t="shared" si="89"/>
        <v>0</v>
      </c>
      <c r="P337" s="208"/>
      <c r="Q337" s="207"/>
      <c r="R337" s="205">
        <f t="shared" si="90"/>
        <v>0</v>
      </c>
      <c r="S337" s="265"/>
      <c r="T337" s="305"/>
    </row>
    <row r="338" spans="1:20" s="209" customFormat="1" x14ac:dyDescent="0.2">
      <c r="A338" s="227" t="s">
        <v>280</v>
      </c>
      <c r="B338" s="228" t="s">
        <v>638</v>
      </c>
      <c r="C338" s="279">
        <f>'Planilha orçamentária '!F340</f>
        <v>22956.810996280001</v>
      </c>
      <c r="D338" s="230"/>
      <c r="E338" s="231">
        <f>F338/$C338</f>
        <v>0</v>
      </c>
      <c r="F338" s="229">
        <f>SUM(F339:F350)</f>
        <v>0</v>
      </c>
      <c r="G338" s="232"/>
      <c r="H338" s="231">
        <f>I338/$C338</f>
        <v>0</v>
      </c>
      <c r="I338" s="229">
        <f>SUM(I339:I350)</f>
        <v>0</v>
      </c>
      <c r="J338" s="233"/>
      <c r="K338" s="231">
        <f>L338/$C338</f>
        <v>0.32661799684699316</v>
      </c>
      <c r="L338" s="229">
        <f>SUM(L339:L351)</f>
        <v>7498.1076215999992</v>
      </c>
      <c r="M338" s="234"/>
      <c r="N338" s="231">
        <f>O338/$C338</f>
        <v>0.67338200315300678</v>
      </c>
      <c r="O338" s="229">
        <f>SUM(O339:O351)</f>
        <v>15458.703374680001</v>
      </c>
      <c r="P338" s="234"/>
      <c r="Q338" s="231">
        <f>R338/$C338</f>
        <v>0</v>
      </c>
      <c r="R338" s="229">
        <f>SUM(R339:R350)</f>
        <v>0</v>
      </c>
      <c r="S338" s="268"/>
      <c r="T338" s="305"/>
    </row>
    <row r="339" spans="1:20" ht="25.5" hidden="1" x14ac:dyDescent="0.2">
      <c r="A339" s="203" t="s">
        <v>281</v>
      </c>
      <c r="B339" s="204" t="s">
        <v>282</v>
      </c>
      <c r="C339" s="205">
        <f>'Planilha orçamentária '!Q341</f>
        <v>182.44017727999997</v>
      </c>
      <c r="D339" s="206"/>
      <c r="E339" s="207"/>
      <c r="F339" s="205">
        <f>E339*$C339</f>
        <v>0</v>
      </c>
      <c r="G339" s="206"/>
      <c r="H339" s="207"/>
      <c r="I339" s="205">
        <f>H339*$C339</f>
        <v>0</v>
      </c>
      <c r="J339" s="206"/>
      <c r="K339" s="207">
        <v>1</v>
      </c>
      <c r="L339" s="205">
        <f t="shared" ref="L339:L350" si="91">K339*$C339</f>
        <v>182.44017727999997</v>
      </c>
      <c r="M339" s="208"/>
      <c r="N339" s="207"/>
      <c r="O339" s="205">
        <f t="shared" ref="O339:O351" si="92">N339*$C339</f>
        <v>0</v>
      </c>
      <c r="P339" s="208"/>
      <c r="Q339" s="207"/>
      <c r="R339" s="205">
        <f>Q339*$C339</f>
        <v>0</v>
      </c>
      <c r="S339" s="265"/>
      <c r="T339" s="305"/>
    </row>
    <row r="340" spans="1:20" s="209" customFormat="1" ht="51" hidden="1" x14ac:dyDescent="0.2">
      <c r="A340" s="203" t="s">
        <v>283</v>
      </c>
      <c r="B340" s="204" t="s">
        <v>284</v>
      </c>
      <c r="C340" s="205">
        <f>'Planilha orçamentária '!Q342</f>
        <v>182.74628495999997</v>
      </c>
      <c r="D340" s="206"/>
      <c r="E340" s="207"/>
      <c r="F340" s="205">
        <f>E340*$C340</f>
        <v>0</v>
      </c>
      <c r="G340" s="206"/>
      <c r="H340" s="207"/>
      <c r="I340" s="205">
        <f>H340*$C340</f>
        <v>0</v>
      </c>
      <c r="J340" s="206"/>
      <c r="K340" s="207">
        <v>1</v>
      </c>
      <c r="L340" s="205">
        <f t="shared" si="91"/>
        <v>182.74628495999997</v>
      </c>
      <c r="M340" s="208"/>
      <c r="N340" s="207"/>
      <c r="O340" s="205">
        <f t="shared" si="92"/>
        <v>0</v>
      </c>
      <c r="P340" s="208"/>
      <c r="Q340" s="207"/>
      <c r="R340" s="205">
        <f>Q340*$C340</f>
        <v>0</v>
      </c>
      <c r="S340" s="265"/>
      <c r="T340" s="305"/>
    </row>
    <row r="341" spans="1:20" s="209" customFormat="1" ht="51" hidden="1" x14ac:dyDescent="0.2">
      <c r="A341" s="203" t="s">
        <v>285</v>
      </c>
      <c r="B341" s="204" t="s">
        <v>286</v>
      </c>
      <c r="C341" s="205">
        <f>'Planilha orçamentária '!Q343</f>
        <v>6688.452808</v>
      </c>
      <c r="D341" s="206"/>
      <c r="E341" s="207"/>
      <c r="F341" s="205">
        <f>E341*$C341</f>
        <v>0</v>
      </c>
      <c r="G341" s="206"/>
      <c r="H341" s="207"/>
      <c r="I341" s="205">
        <f>H341*$C341</f>
        <v>0</v>
      </c>
      <c r="J341" s="206"/>
      <c r="K341" s="207">
        <v>1</v>
      </c>
      <c r="L341" s="205">
        <f t="shared" si="91"/>
        <v>6688.452808</v>
      </c>
      <c r="M341" s="208"/>
      <c r="N341" s="207"/>
      <c r="O341" s="205">
        <f t="shared" si="92"/>
        <v>0</v>
      </c>
      <c r="P341" s="208"/>
      <c r="Q341" s="207"/>
      <c r="R341" s="205">
        <f>Q341*$C341</f>
        <v>0</v>
      </c>
      <c r="S341" s="265"/>
      <c r="T341" s="305"/>
    </row>
    <row r="342" spans="1:20" s="209" customFormat="1" ht="38.25" hidden="1" x14ac:dyDescent="0.2">
      <c r="A342" s="203" t="s">
        <v>287</v>
      </c>
      <c r="B342" s="204" t="s">
        <v>288</v>
      </c>
      <c r="C342" s="205">
        <f>'Planilha orçamentária '!Q344</f>
        <v>64.894828159999989</v>
      </c>
      <c r="D342" s="206"/>
      <c r="E342" s="207"/>
      <c r="F342" s="205">
        <f>E342*$C342</f>
        <v>0</v>
      </c>
      <c r="G342" s="206"/>
      <c r="H342" s="207"/>
      <c r="I342" s="205">
        <f>H342*$C342</f>
        <v>0</v>
      </c>
      <c r="J342" s="206"/>
      <c r="K342" s="207">
        <v>1</v>
      </c>
      <c r="L342" s="205">
        <f t="shared" si="91"/>
        <v>64.894828159999989</v>
      </c>
      <c r="M342" s="208"/>
      <c r="N342" s="207"/>
      <c r="O342" s="205">
        <f t="shared" si="92"/>
        <v>0</v>
      </c>
      <c r="P342" s="208"/>
      <c r="Q342" s="207"/>
      <c r="R342" s="205">
        <f>Q342*$C342</f>
        <v>0</v>
      </c>
      <c r="S342" s="265"/>
      <c r="T342" s="305"/>
    </row>
    <row r="343" spans="1:20" s="209" customFormat="1" ht="51" hidden="1" x14ac:dyDescent="0.2">
      <c r="A343" s="203" t="s">
        <v>289</v>
      </c>
      <c r="B343" s="204" t="s">
        <v>1006</v>
      </c>
      <c r="C343" s="205">
        <f>'Planilha orçamentária '!Q345</f>
        <v>597.82829904000005</v>
      </c>
      <c r="D343" s="206"/>
      <c r="E343" s="207"/>
      <c r="F343" s="205"/>
      <c r="G343" s="206"/>
      <c r="H343" s="207"/>
      <c r="I343" s="205"/>
      <c r="J343" s="206"/>
      <c r="K343" s="207"/>
      <c r="L343" s="205">
        <f t="shared" si="91"/>
        <v>0</v>
      </c>
      <c r="M343" s="208"/>
      <c r="N343" s="207">
        <v>1</v>
      </c>
      <c r="O343" s="205">
        <f t="shared" si="92"/>
        <v>597.82829904000005</v>
      </c>
      <c r="P343" s="208"/>
      <c r="Q343" s="207"/>
      <c r="R343" s="205"/>
      <c r="S343" s="265"/>
      <c r="T343" s="305"/>
    </row>
    <row r="344" spans="1:20" ht="63.75" hidden="1" x14ac:dyDescent="0.2">
      <c r="A344" s="203" t="s">
        <v>291</v>
      </c>
      <c r="B344" s="204" t="s">
        <v>290</v>
      </c>
      <c r="C344" s="205">
        <f>'Planilha orçamentária '!Q346</f>
        <v>379.57352320000001</v>
      </c>
      <c r="D344" s="206"/>
      <c r="E344" s="207"/>
      <c r="F344" s="205">
        <f t="shared" ref="F344:F350" si="93">E344*$C344</f>
        <v>0</v>
      </c>
      <c r="G344" s="206"/>
      <c r="H344" s="207"/>
      <c r="I344" s="205">
        <f t="shared" ref="I344:I350" si="94">H344*$C344</f>
        <v>0</v>
      </c>
      <c r="J344" s="206"/>
      <c r="K344" s="207">
        <v>1</v>
      </c>
      <c r="L344" s="205">
        <f t="shared" si="91"/>
        <v>379.57352320000001</v>
      </c>
      <c r="M344" s="208"/>
      <c r="N344" s="207"/>
      <c r="O344" s="205">
        <f t="shared" si="92"/>
        <v>0</v>
      </c>
      <c r="P344" s="208"/>
      <c r="Q344" s="207"/>
      <c r="R344" s="205">
        <f t="shared" ref="R344:R350" si="95">Q344*$C344</f>
        <v>0</v>
      </c>
      <c r="S344" s="265"/>
      <c r="T344" s="305"/>
    </row>
    <row r="345" spans="1:20" s="209" customFormat="1" ht="38.25" hidden="1" x14ac:dyDescent="0.2">
      <c r="A345" s="203" t="s">
        <v>293</v>
      </c>
      <c r="B345" s="204" t="s">
        <v>303</v>
      </c>
      <c r="C345" s="205">
        <f>'Planilha orçamentária '!Q347</f>
        <v>656.64217079999992</v>
      </c>
      <c r="D345" s="206"/>
      <c r="E345" s="207"/>
      <c r="F345" s="205">
        <f t="shared" si="93"/>
        <v>0</v>
      </c>
      <c r="G345" s="206"/>
      <c r="H345" s="207"/>
      <c r="I345" s="205">
        <f t="shared" si="94"/>
        <v>0</v>
      </c>
      <c r="J345" s="206"/>
      <c r="K345" s="207"/>
      <c r="L345" s="205">
        <f t="shared" si="91"/>
        <v>0</v>
      </c>
      <c r="M345" s="208"/>
      <c r="N345" s="207">
        <v>1</v>
      </c>
      <c r="O345" s="205">
        <f t="shared" si="92"/>
        <v>656.64217079999992</v>
      </c>
      <c r="P345" s="208"/>
      <c r="Q345" s="207"/>
      <c r="R345" s="205">
        <f t="shared" si="95"/>
        <v>0</v>
      </c>
      <c r="S345" s="265"/>
      <c r="T345" s="305"/>
    </row>
    <row r="346" spans="1:20" s="209" customFormat="1" ht="76.5" hidden="1" x14ac:dyDescent="0.2">
      <c r="A346" s="203" t="s">
        <v>295</v>
      </c>
      <c r="B346" s="204" t="s">
        <v>1010</v>
      </c>
      <c r="C346" s="205">
        <f>'Planilha orçamentária '!Q348</f>
        <v>16.216715999999998</v>
      </c>
      <c r="D346" s="206"/>
      <c r="E346" s="207"/>
      <c r="F346" s="205">
        <f t="shared" si="93"/>
        <v>0</v>
      </c>
      <c r="G346" s="206"/>
      <c r="H346" s="207"/>
      <c r="I346" s="205">
        <f t="shared" si="94"/>
        <v>0</v>
      </c>
      <c r="J346" s="206"/>
      <c r="K346" s="207"/>
      <c r="L346" s="205">
        <f t="shared" si="91"/>
        <v>0</v>
      </c>
      <c r="M346" s="208"/>
      <c r="N346" s="207">
        <v>1</v>
      </c>
      <c r="O346" s="205">
        <f t="shared" si="92"/>
        <v>16.216715999999998</v>
      </c>
      <c r="P346" s="208"/>
      <c r="Q346" s="207"/>
      <c r="R346" s="205">
        <f t="shared" si="95"/>
        <v>0</v>
      </c>
      <c r="S346" s="265"/>
      <c r="T346" s="305"/>
    </row>
    <row r="347" spans="1:20" s="209" customFormat="1" ht="51" hidden="1" x14ac:dyDescent="0.2">
      <c r="A347" s="203" t="s">
        <v>298</v>
      </c>
      <c r="B347" s="204" t="s">
        <v>294</v>
      </c>
      <c r="C347" s="205">
        <f>'Planilha orçamentária '!Q349</f>
        <v>439.14866927999992</v>
      </c>
      <c r="D347" s="206"/>
      <c r="E347" s="207"/>
      <c r="F347" s="205">
        <f t="shared" si="93"/>
        <v>0</v>
      </c>
      <c r="G347" s="206"/>
      <c r="H347" s="207"/>
      <c r="I347" s="205">
        <f t="shared" si="94"/>
        <v>0</v>
      </c>
      <c r="J347" s="206"/>
      <c r="K347" s="207"/>
      <c r="L347" s="205">
        <f t="shared" si="91"/>
        <v>0</v>
      </c>
      <c r="M347" s="208"/>
      <c r="N347" s="207">
        <v>1</v>
      </c>
      <c r="O347" s="205">
        <f t="shared" si="92"/>
        <v>439.14866927999992</v>
      </c>
      <c r="P347" s="208"/>
      <c r="Q347" s="207"/>
      <c r="R347" s="205">
        <f t="shared" si="95"/>
        <v>0</v>
      </c>
      <c r="S347" s="265"/>
      <c r="T347" s="305"/>
    </row>
    <row r="348" spans="1:20" s="209" customFormat="1" ht="38.25" hidden="1" x14ac:dyDescent="0.2">
      <c r="A348" s="203" t="s">
        <v>300</v>
      </c>
      <c r="B348" s="204" t="s">
        <v>297</v>
      </c>
      <c r="C348" s="205">
        <f>'Planilha orçamentária '!Q350</f>
        <v>157.85843223999998</v>
      </c>
      <c r="D348" s="206"/>
      <c r="E348" s="207"/>
      <c r="F348" s="205">
        <f t="shared" si="93"/>
        <v>0</v>
      </c>
      <c r="G348" s="206"/>
      <c r="H348" s="207"/>
      <c r="I348" s="205">
        <f t="shared" si="94"/>
        <v>0</v>
      </c>
      <c r="J348" s="206"/>
      <c r="K348" s="207"/>
      <c r="L348" s="205">
        <f t="shared" si="91"/>
        <v>0</v>
      </c>
      <c r="M348" s="208"/>
      <c r="N348" s="207">
        <v>1</v>
      </c>
      <c r="O348" s="205">
        <f t="shared" si="92"/>
        <v>157.85843223999998</v>
      </c>
      <c r="P348" s="208"/>
      <c r="Q348" s="207"/>
      <c r="R348" s="205">
        <f t="shared" si="95"/>
        <v>0</v>
      </c>
      <c r="S348" s="265"/>
      <c r="T348" s="305"/>
    </row>
    <row r="349" spans="1:20" s="209" customFormat="1" ht="51" hidden="1" x14ac:dyDescent="0.2">
      <c r="A349" s="203" t="s">
        <v>301</v>
      </c>
      <c r="B349" s="204" t="s">
        <v>1013</v>
      </c>
      <c r="C349" s="205">
        <f>'Planilha orçamentária '!Q351</f>
        <v>37.672966799999998</v>
      </c>
      <c r="D349" s="206"/>
      <c r="E349" s="207"/>
      <c r="F349" s="205">
        <f t="shared" si="93"/>
        <v>0</v>
      </c>
      <c r="G349" s="206"/>
      <c r="H349" s="207"/>
      <c r="I349" s="205">
        <f t="shared" si="94"/>
        <v>0</v>
      </c>
      <c r="J349" s="206"/>
      <c r="K349" s="207"/>
      <c r="L349" s="205">
        <f t="shared" si="91"/>
        <v>0</v>
      </c>
      <c r="M349" s="208"/>
      <c r="N349" s="207">
        <v>1</v>
      </c>
      <c r="O349" s="205">
        <f t="shared" si="92"/>
        <v>37.672966799999998</v>
      </c>
      <c r="P349" s="208"/>
      <c r="Q349" s="207"/>
      <c r="R349" s="205">
        <f t="shared" si="95"/>
        <v>0</v>
      </c>
      <c r="S349" s="265"/>
      <c r="T349" s="305"/>
    </row>
    <row r="350" spans="1:20" s="209" customFormat="1" ht="51" hidden="1" x14ac:dyDescent="0.2">
      <c r="A350" s="203" t="s">
        <v>304</v>
      </c>
      <c r="B350" s="204" t="s">
        <v>1015</v>
      </c>
      <c r="C350" s="205">
        <f>'Planilha orçamentária '!Q352</f>
        <v>3983.1687596000002</v>
      </c>
      <c r="D350" s="206"/>
      <c r="E350" s="207"/>
      <c r="F350" s="205">
        <f t="shared" si="93"/>
        <v>0</v>
      </c>
      <c r="G350" s="206"/>
      <c r="H350" s="207"/>
      <c r="I350" s="205">
        <f t="shared" si="94"/>
        <v>0</v>
      </c>
      <c r="J350" s="206"/>
      <c r="K350" s="207"/>
      <c r="L350" s="205">
        <f t="shared" si="91"/>
        <v>0</v>
      </c>
      <c r="M350" s="208"/>
      <c r="N350" s="207">
        <v>1</v>
      </c>
      <c r="O350" s="205">
        <f t="shared" si="92"/>
        <v>3983.1687596000002</v>
      </c>
      <c r="P350" s="208"/>
      <c r="Q350" s="207"/>
      <c r="R350" s="205">
        <f t="shared" si="95"/>
        <v>0</v>
      </c>
      <c r="S350" s="265"/>
      <c r="T350" s="305"/>
    </row>
    <row r="351" spans="1:20" s="209" customFormat="1" ht="63.75" hidden="1" x14ac:dyDescent="0.2">
      <c r="A351" s="203" t="s">
        <v>1017</v>
      </c>
      <c r="B351" s="204" t="s">
        <v>1018</v>
      </c>
      <c r="C351" s="205">
        <f>'Planilha orçamentária '!Q353</f>
        <v>9570.1673609200006</v>
      </c>
      <c r="D351" s="206"/>
      <c r="E351" s="207"/>
      <c r="F351" s="205"/>
      <c r="G351" s="206"/>
      <c r="H351" s="207"/>
      <c r="I351" s="205"/>
      <c r="J351" s="206"/>
      <c r="K351" s="207"/>
      <c r="L351" s="205"/>
      <c r="M351" s="208"/>
      <c r="N351" s="207">
        <v>1</v>
      </c>
      <c r="O351" s="205">
        <f t="shared" si="92"/>
        <v>9570.1673609200006</v>
      </c>
      <c r="P351" s="208"/>
      <c r="Q351" s="207"/>
      <c r="R351" s="205"/>
      <c r="S351" s="265"/>
      <c r="T351" s="305"/>
    </row>
    <row r="352" spans="1:20" x14ac:dyDescent="0.2">
      <c r="A352" s="219" t="s">
        <v>305</v>
      </c>
      <c r="B352" s="220" t="s">
        <v>306</v>
      </c>
      <c r="C352" s="221">
        <f>'Planilha orçamentária '!F354</f>
        <v>845.91584</v>
      </c>
      <c r="D352" s="225"/>
      <c r="E352" s="223">
        <f>F352/$C352</f>
        <v>0</v>
      </c>
      <c r="F352" s="221">
        <f>SUM(F353:F355)</f>
        <v>0</v>
      </c>
      <c r="G352" s="225"/>
      <c r="H352" s="223">
        <f>I352/$C352</f>
        <v>0.48139020070838251</v>
      </c>
      <c r="I352" s="221">
        <f>SUM(I353:I355)</f>
        <v>407.21559600000001</v>
      </c>
      <c r="J352" s="225"/>
      <c r="K352" s="223">
        <f>L352/$C352</f>
        <v>0.51860979929161743</v>
      </c>
      <c r="L352" s="221">
        <f>SUM(L353:L355)</f>
        <v>438.700244</v>
      </c>
      <c r="M352" s="226"/>
      <c r="N352" s="223">
        <f>O352/$C352</f>
        <v>0</v>
      </c>
      <c r="O352" s="221">
        <f>SUM(O353:O355)</f>
        <v>0</v>
      </c>
      <c r="P352" s="226"/>
      <c r="Q352" s="223">
        <f>R352/$C352</f>
        <v>0</v>
      </c>
      <c r="R352" s="221">
        <f>SUM(R353:R355)</f>
        <v>0</v>
      </c>
      <c r="S352" s="267"/>
      <c r="T352" s="305"/>
    </row>
    <row r="353" spans="1:20" s="209" customFormat="1" ht="38.25" hidden="1" x14ac:dyDescent="0.2">
      <c r="A353" s="203" t="s">
        <v>307</v>
      </c>
      <c r="B353" s="204" t="s">
        <v>1020</v>
      </c>
      <c r="C353" s="205">
        <f>'Planilha orçamentária '!Q355</f>
        <v>407.21559600000001</v>
      </c>
      <c r="D353" s="206"/>
      <c r="E353" s="207"/>
      <c r="F353" s="205">
        <f>E353*$C353</f>
        <v>0</v>
      </c>
      <c r="G353" s="206"/>
      <c r="H353" s="207">
        <v>1</v>
      </c>
      <c r="I353" s="205">
        <f>H353*$C353</f>
        <v>407.21559600000001</v>
      </c>
      <c r="J353" s="206"/>
      <c r="K353" s="207"/>
      <c r="L353" s="205">
        <f>K353*$C353</f>
        <v>0</v>
      </c>
      <c r="M353" s="208"/>
      <c r="N353" s="207"/>
      <c r="O353" s="205">
        <f>N353*$C353</f>
        <v>0</v>
      </c>
      <c r="P353" s="208"/>
      <c r="Q353" s="207"/>
      <c r="R353" s="205">
        <f>Q353*$C353</f>
        <v>0</v>
      </c>
      <c r="S353" s="265"/>
      <c r="T353" s="305"/>
    </row>
    <row r="354" spans="1:20" ht="25.5" hidden="1" x14ac:dyDescent="0.2">
      <c r="A354" s="203" t="s">
        <v>309</v>
      </c>
      <c r="B354" s="204" t="s">
        <v>1021</v>
      </c>
      <c r="C354" s="205">
        <f>'Planilha orçamentária '!Q356</f>
        <v>196.13612400000002</v>
      </c>
      <c r="D354" s="206"/>
      <c r="E354" s="207"/>
      <c r="F354" s="205">
        <f>E354*$C354</f>
        <v>0</v>
      </c>
      <c r="G354" s="206"/>
      <c r="H354" s="207"/>
      <c r="I354" s="205">
        <f>H354*$C354</f>
        <v>0</v>
      </c>
      <c r="J354" s="206"/>
      <c r="K354" s="207">
        <v>1</v>
      </c>
      <c r="L354" s="205">
        <f>K354*$C354</f>
        <v>196.13612400000002</v>
      </c>
      <c r="M354" s="208"/>
      <c r="N354" s="207"/>
      <c r="O354" s="205">
        <f>N354*$C354</f>
        <v>0</v>
      </c>
      <c r="P354" s="208"/>
      <c r="Q354" s="207"/>
      <c r="R354" s="205">
        <f>Q354*$C354</f>
        <v>0</v>
      </c>
      <c r="S354" s="265"/>
      <c r="T354" s="305"/>
    </row>
    <row r="355" spans="1:20" s="209" customFormat="1" ht="25.5" hidden="1" x14ac:dyDescent="0.2">
      <c r="A355" s="203" t="s">
        <v>312</v>
      </c>
      <c r="B355" s="204" t="s">
        <v>1022</v>
      </c>
      <c r="C355" s="205">
        <f>'Planilha orçamentária '!Q357</f>
        <v>242.56412</v>
      </c>
      <c r="D355" s="206"/>
      <c r="E355" s="207"/>
      <c r="F355" s="205">
        <f>E355*$C355</f>
        <v>0</v>
      </c>
      <c r="G355" s="206"/>
      <c r="H355" s="207"/>
      <c r="I355" s="205">
        <f>H355*$C355</f>
        <v>0</v>
      </c>
      <c r="J355" s="206"/>
      <c r="K355" s="207">
        <v>1</v>
      </c>
      <c r="L355" s="205">
        <f>K355*$C355</f>
        <v>242.56412</v>
      </c>
      <c r="M355" s="208"/>
      <c r="N355" s="207"/>
      <c r="O355" s="205">
        <f>N355*$C355</f>
        <v>0</v>
      </c>
      <c r="P355" s="208"/>
      <c r="Q355" s="207"/>
      <c r="R355" s="205">
        <f>Q355*$C355</f>
        <v>0</v>
      </c>
      <c r="S355" s="265"/>
      <c r="T355" s="305"/>
    </row>
    <row r="356" spans="1:20" s="209" customFormat="1" x14ac:dyDescent="0.2">
      <c r="A356" s="227" t="s">
        <v>313</v>
      </c>
      <c r="B356" s="228" t="s">
        <v>1023</v>
      </c>
      <c r="C356" s="279">
        <f>'Planilha orçamentária '!F358</f>
        <v>11910.135488000002</v>
      </c>
      <c r="D356" s="230"/>
      <c r="E356" s="231">
        <f>F356/$C356</f>
        <v>0</v>
      </c>
      <c r="F356" s="229">
        <f>SUM(F358:F360)</f>
        <v>0</v>
      </c>
      <c r="G356" s="232"/>
      <c r="H356" s="231"/>
      <c r="I356" s="229">
        <f>SUM(I358:I360)</f>
        <v>0</v>
      </c>
      <c r="J356" s="233"/>
      <c r="K356" s="231">
        <f>L356/$C356</f>
        <v>1</v>
      </c>
      <c r="L356" s="229">
        <f>SUM(L357:L360)</f>
        <v>11910.135488000002</v>
      </c>
      <c r="M356" s="234"/>
      <c r="N356" s="231">
        <f>O356/$C356</f>
        <v>0</v>
      </c>
      <c r="O356" s="229">
        <f>SUM(O358:O360)</f>
        <v>0</v>
      </c>
      <c r="P356" s="234"/>
      <c r="Q356" s="231">
        <f>R356/$C356</f>
        <v>0</v>
      </c>
      <c r="R356" s="229">
        <f>SUM(R358:R360)</f>
        <v>0</v>
      </c>
      <c r="S356" s="268"/>
      <c r="T356" s="305"/>
    </row>
    <row r="357" spans="1:20" s="209" customFormat="1" ht="25.5" hidden="1" x14ac:dyDescent="0.2">
      <c r="A357" s="203" t="s">
        <v>314</v>
      </c>
      <c r="B357" s="204" t="s">
        <v>1024</v>
      </c>
      <c r="C357" s="205">
        <f>'Planilha orçamentária '!Q359</f>
        <v>6117.5969400000004</v>
      </c>
      <c r="D357" s="206"/>
      <c r="E357" s="207"/>
      <c r="F357" s="205"/>
      <c r="G357" s="206"/>
      <c r="H357" s="207"/>
      <c r="I357" s="205"/>
      <c r="J357" s="206"/>
      <c r="K357" s="207">
        <v>1</v>
      </c>
      <c r="L357" s="205">
        <f>K357*$C357</f>
        <v>6117.5969400000004</v>
      </c>
      <c r="M357" s="208"/>
      <c r="N357" s="207"/>
      <c r="O357" s="205"/>
      <c r="P357" s="208"/>
      <c r="Q357" s="207"/>
      <c r="R357" s="205"/>
      <c r="S357" s="265"/>
      <c r="T357" s="305"/>
    </row>
    <row r="358" spans="1:20" s="209" customFormat="1" ht="38.25" hidden="1" x14ac:dyDescent="0.2">
      <c r="A358" s="203" t="s">
        <v>316</v>
      </c>
      <c r="B358" s="204" t="s">
        <v>1025</v>
      </c>
      <c r="C358" s="205">
        <f>'Planilha orçamentária '!Q360</f>
        <v>4526.8232400000006</v>
      </c>
      <c r="D358" s="206"/>
      <c r="E358" s="207"/>
      <c r="F358" s="205">
        <f>E358*$C358</f>
        <v>0</v>
      </c>
      <c r="G358" s="206"/>
      <c r="H358" s="207"/>
      <c r="I358" s="205">
        <f>H358*$C358</f>
        <v>0</v>
      </c>
      <c r="J358" s="206"/>
      <c r="K358" s="207">
        <v>1</v>
      </c>
      <c r="L358" s="205">
        <f>K358*$C358</f>
        <v>4526.8232400000006</v>
      </c>
      <c r="M358" s="208"/>
      <c r="N358" s="207"/>
      <c r="O358" s="205">
        <f>N358*$C358</f>
        <v>0</v>
      </c>
      <c r="P358" s="208"/>
      <c r="Q358" s="207"/>
      <c r="R358" s="205">
        <f>Q358*$C358</f>
        <v>0</v>
      </c>
      <c r="S358" s="265"/>
      <c r="T358" s="305"/>
    </row>
    <row r="359" spans="1:20" s="209" customFormat="1" ht="25.5" hidden="1" x14ac:dyDescent="0.2">
      <c r="A359" s="203" t="s">
        <v>318</v>
      </c>
      <c r="B359" s="204" t="s">
        <v>311</v>
      </c>
      <c r="C359" s="205">
        <f>'Planilha orçamentária '!Q361</f>
        <v>953.52791999999988</v>
      </c>
      <c r="D359" s="206"/>
      <c r="E359" s="207"/>
      <c r="F359" s="205">
        <f>E359*$C359</f>
        <v>0</v>
      </c>
      <c r="G359" s="206"/>
      <c r="H359" s="207"/>
      <c r="I359" s="205">
        <f>H359*$C359</f>
        <v>0</v>
      </c>
      <c r="J359" s="206"/>
      <c r="K359" s="207">
        <v>1</v>
      </c>
      <c r="L359" s="205">
        <f>K359*$C359</f>
        <v>953.52791999999988</v>
      </c>
      <c r="M359" s="208"/>
      <c r="N359" s="207"/>
      <c r="O359" s="205">
        <f>N359*$C359</f>
        <v>0</v>
      </c>
      <c r="P359" s="208"/>
      <c r="Q359" s="207"/>
      <c r="R359" s="205">
        <f>Q359*$C359</f>
        <v>0</v>
      </c>
      <c r="S359" s="265"/>
      <c r="T359" s="305"/>
    </row>
    <row r="360" spans="1:20" s="209" customFormat="1" ht="38.25" hidden="1" x14ac:dyDescent="0.2">
      <c r="A360" s="203" t="s">
        <v>320</v>
      </c>
      <c r="B360" s="204" t="s">
        <v>1026</v>
      </c>
      <c r="C360" s="205">
        <f>'Planilha orçamentária '!Q362</f>
        <v>312.187388</v>
      </c>
      <c r="D360" s="206"/>
      <c r="E360" s="207"/>
      <c r="F360" s="205">
        <f>E360*$C360</f>
        <v>0</v>
      </c>
      <c r="G360" s="206"/>
      <c r="H360" s="207"/>
      <c r="I360" s="205">
        <f>H360*$C360</f>
        <v>0</v>
      </c>
      <c r="J360" s="206"/>
      <c r="K360" s="207">
        <v>1</v>
      </c>
      <c r="L360" s="205">
        <f>K360*$C360</f>
        <v>312.187388</v>
      </c>
      <c r="M360" s="208"/>
      <c r="N360" s="207"/>
      <c r="O360" s="205">
        <f>N360*$C360</f>
        <v>0</v>
      </c>
      <c r="P360" s="208"/>
      <c r="Q360" s="207"/>
      <c r="R360" s="205">
        <f>Q360*$C360</f>
        <v>0</v>
      </c>
      <c r="S360" s="265"/>
      <c r="T360" s="305"/>
    </row>
    <row r="361" spans="1:20" x14ac:dyDescent="0.2">
      <c r="A361" s="219" t="s">
        <v>322</v>
      </c>
      <c r="B361" s="220" t="s">
        <v>1027</v>
      </c>
      <c r="C361" s="221">
        <f>'Planilha orçamentária '!F363</f>
        <v>1473.4615519999998</v>
      </c>
      <c r="D361" s="222"/>
      <c r="E361" s="223">
        <f>F361/$C361</f>
        <v>0</v>
      </c>
      <c r="F361" s="221">
        <f>SUM(F362:F365)</f>
        <v>0</v>
      </c>
      <c r="G361" s="224"/>
      <c r="H361" s="223">
        <f>I361/$C361</f>
        <v>1</v>
      </c>
      <c r="I361" s="221">
        <f>SUM(I362:I365)</f>
        <v>1473.4615519999998</v>
      </c>
      <c r="J361" s="225"/>
      <c r="K361" s="223">
        <f>L361/$C361</f>
        <v>0</v>
      </c>
      <c r="L361" s="221">
        <f>SUM(L362:L365)</f>
        <v>0</v>
      </c>
      <c r="M361" s="226"/>
      <c r="N361" s="223">
        <f>O361/$C361</f>
        <v>0</v>
      </c>
      <c r="O361" s="221">
        <f>SUM(O362:O365)</f>
        <v>0</v>
      </c>
      <c r="P361" s="226"/>
      <c r="Q361" s="223">
        <f>R361/$C361</f>
        <v>0</v>
      </c>
      <c r="R361" s="221">
        <f>SUM(R362:R365)</f>
        <v>0</v>
      </c>
      <c r="S361" s="267"/>
      <c r="T361" s="305"/>
    </row>
    <row r="362" spans="1:20" s="209" customFormat="1" ht="25.5" hidden="1" x14ac:dyDescent="0.2">
      <c r="A362" s="203" t="s">
        <v>323</v>
      </c>
      <c r="B362" s="204" t="s">
        <v>1028</v>
      </c>
      <c r="C362" s="205">
        <f>'Planilha orçamentária '!Q364</f>
        <v>727.31784000000005</v>
      </c>
      <c r="D362" s="206"/>
      <c r="E362" s="207"/>
      <c r="F362" s="205">
        <f>E362*$C362</f>
        <v>0</v>
      </c>
      <c r="G362" s="206"/>
      <c r="H362" s="207">
        <v>1</v>
      </c>
      <c r="I362" s="205">
        <f>H362*$C362</f>
        <v>727.31784000000005</v>
      </c>
      <c r="J362" s="206"/>
      <c r="K362" s="207"/>
      <c r="L362" s="205">
        <f>K362*$C362</f>
        <v>0</v>
      </c>
      <c r="M362" s="208"/>
      <c r="N362" s="207"/>
      <c r="O362" s="205">
        <f>N362*$C362</f>
        <v>0</v>
      </c>
      <c r="P362" s="208"/>
      <c r="Q362" s="207"/>
      <c r="R362" s="205">
        <f>Q362*$C362</f>
        <v>0</v>
      </c>
      <c r="S362" s="265"/>
      <c r="T362" s="305"/>
    </row>
    <row r="363" spans="1:20" s="209" customFormat="1" hidden="1" x14ac:dyDescent="0.2">
      <c r="A363" s="203" t="s">
        <v>324</v>
      </c>
      <c r="B363" s="204" t="s">
        <v>1029</v>
      </c>
      <c r="C363" s="205">
        <f>'Planilha orçamentária '!Q365</f>
        <v>388.10259199999996</v>
      </c>
      <c r="D363" s="206"/>
      <c r="E363" s="207"/>
      <c r="F363" s="205">
        <f>E363*$C363</f>
        <v>0</v>
      </c>
      <c r="G363" s="206"/>
      <c r="H363" s="207">
        <v>1</v>
      </c>
      <c r="I363" s="205">
        <f>H363*$C363</f>
        <v>388.10259199999996</v>
      </c>
      <c r="J363" s="206"/>
      <c r="K363" s="207"/>
      <c r="L363" s="205">
        <f>K363*$C363</f>
        <v>0</v>
      </c>
      <c r="M363" s="208"/>
      <c r="N363" s="207"/>
      <c r="O363" s="205">
        <f>N363*$C363</f>
        <v>0</v>
      </c>
      <c r="P363" s="208"/>
      <c r="Q363" s="207"/>
      <c r="R363" s="205">
        <f>Q363*$C363</f>
        <v>0</v>
      </c>
      <c r="S363" s="265"/>
      <c r="T363" s="305"/>
    </row>
    <row r="364" spans="1:20" s="209" customFormat="1" ht="25.5" hidden="1" x14ac:dyDescent="0.2">
      <c r="A364" s="203" t="s">
        <v>325</v>
      </c>
      <c r="B364" s="204" t="s">
        <v>1030</v>
      </c>
      <c r="C364" s="205">
        <f>'Planilha orçamentária '!Q366</f>
        <v>280.14096000000001</v>
      </c>
      <c r="D364" s="206"/>
      <c r="E364" s="207"/>
      <c r="F364" s="205">
        <f>E364*$C364</f>
        <v>0</v>
      </c>
      <c r="G364" s="206"/>
      <c r="H364" s="207">
        <v>1</v>
      </c>
      <c r="I364" s="205">
        <f>H364*$C364</f>
        <v>280.14096000000001</v>
      </c>
      <c r="J364" s="206"/>
      <c r="K364" s="207"/>
      <c r="L364" s="205">
        <f>K364*$C364</f>
        <v>0</v>
      </c>
      <c r="M364" s="208"/>
      <c r="N364" s="207"/>
      <c r="O364" s="205">
        <f>N364*$C364</f>
        <v>0</v>
      </c>
      <c r="P364" s="208"/>
      <c r="Q364" s="207"/>
      <c r="R364" s="205">
        <f>Q364*$C364</f>
        <v>0</v>
      </c>
      <c r="S364" s="265"/>
      <c r="T364" s="305"/>
    </row>
    <row r="365" spans="1:20" s="202" customFormat="1" hidden="1" x14ac:dyDescent="0.2">
      <c r="A365" s="203" t="s">
        <v>326</v>
      </c>
      <c r="B365" s="204" t="s">
        <v>315</v>
      </c>
      <c r="C365" s="205">
        <f>'Planilha orçamentária '!Q367</f>
        <v>77.900159999999985</v>
      </c>
      <c r="D365" s="206"/>
      <c r="E365" s="207"/>
      <c r="F365" s="205">
        <f>E365*$C365</f>
        <v>0</v>
      </c>
      <c r="G365" s="206"/>
      <c r="H365" s="207">
        <v>1</v>
      </c>
      <c r="I365" s="205">
        <f>H365*$C365</f>
        <v>77.900159999999985</v>
      </c>
      <c r="J365" s="206"/>
      <c r="K365" s="207"/>
      <c r="L365" s="205">
        <f>K365*$C365</f>
        <v>0</v>
      </c>
      <c r="M365" s="208"/>
      <c r="N365" s="207"/>
      <c r="O365" s="205">
        <f>N365*$C365</f>
        <v>0</v>
      </c>
      <c r="P365" s="208"/>
      <c r="Q365" s="207"/>
      <c r="R365" s="205">
        <f>Q365*$C365</f>
        <v>0</v>
      </c>
      <c r="S365" s="265"/>
      <c r="T365" s="305"/>
    </row>
    <row r="366" spans="1:20" s="209" customFormat="1" x14ac:dyDescent="0.2">
      <c r="A366" s="227" t="s">
        <v>329</v>
      </c>
      <c r="B366" s="228" t="s">
        <v>1031</v>
      </c>
      <c r="C366" s="279">
        <f>'Planilha orçamentária '!F368</f>
        <v>5266.2004991599997</v>
      </c>
      <c r="D366" s="230"/>
      <c r="E366" s="231">
        <f>F366/$C366</f>
        <v>0</v>
      </c>
      <c r="F366" s="229">
        <f>SUM(F367:F375)</f>
        <v>0</v>
      </c>
      <c r="G366" s="232"/>
      <c r="H366" s="231">
        <f>I366/$C366</f>
        <v>0.30696999087251903</v>
      </c>
      <c r="I366" s="229">
        <f>SUM(I367:I375)</f>
        <v>1616.5655191600003</v>
      </c>
      <c r="J366" s="233"/>
      <c r="K366" s="231">
        <f>L366/$C366</f>
        <v>0.1162537127284943</v>
      </c>
      <c r="L366" s="229">
        <f>SUM(L367:L375)</f>
        <v>612.21535999999992</v>
      </c>
      <c r="M366" s="234"/>
      <c r="N366" s="231">
        <f>O366/$C366</f>
        <v>0.57677629639898675</v>
      </c>
      <c r="O366" s="229">
        <f>SUM(O367:O375)</f>
        <v>3037.4196200000001</v>
      </c>
      <c r="P366" s="234"/>
      <c r="Q366" s="231">
        <f>R366/$C366</f>
        <v>0</v>
      </c>
      <c r="R366" s="229">
        <f>SUM(R367:R375)</f>
        <v>0</v>
      </c>
      <c r="S366" s="268"/>
      <c r="T366" s="305"/>
    </row>
    <row r="367" spans="1:20" s="209" customFormat="1" ht="25.5" hidden="1" x14ac:dyDescent="0.2">
      <c r="A367" s="203" t="s">
        <v>330</v>
      </c>
      <c r="B367" s="204" t="s">
        <v>1032</v>
      </c>
      <c r="C367" s="205">
        <f>'Planilha orçamentária '!Q369</f>
        <v>363.88363200000003</v>
      </c>
      <c r="D367" s="206"/>
      <c r="E367" s="207"/>
      <c r="F367" s="205">
        <f t="shared" ref="F367:F375" si="96">E367*$C367</f>
        <v>0</v>
      </c>
      <c r="G367" s="206"/>
      <c r="H367" s="207">
        <v>1</v>
      </c>
      <c r="I367" s="205">
        <f t="shared" ref="I367:I375" si="97">H367*$C367</f>
        <v>363.88363200000003</v>
      </c>
      <c r="J367" s="206"/>
      <c r="K367" s="207"/>
      <c r="L367" s="205">
        <f t="shared" ref="L367:L375" si="98">K367*$C367</f>
        <v>0</v>
      </c>
      <c r="M367" s="208"/>
      <c r="N367" s="207"/>
      <c r="O367" s="205">
        <f t="shared" ref="O367:O375" si="99">N367*$C367</f>
        <v>0</v>
      </c>
      <c r="P367" s="208"/>
      <c r="Q367" s="207"/>
      <c r="R367" s="205">
        <f t="shared" ref="R367:R375" si="100">Q367*$C367</f>
        <v>0</v>
      </c>
      <c r="S367" s="265"/>
      <c r="T367" s="305"/>
    </row>
    <row r="368" spans="1:20" s="209" customFormat="1" ht="25.5" hidden="1" x14ac:dyDescent="0.2">
      <c r="A368" s="203" t="s">
        <v>331</v>
      </c>
      <c r="B368" s="204" t="s">
        <v>1033</v>
      </c>
      <c r="C368" s="205">
        <f>'Planilha orçamentária '!Q370</f>
        <v>3037.4196200000001</v>
      </c>
      <c r="D368" s="206"/>
      <c r="E368" s="207"/>
      <c r="F368" s="205">
        <f t="shared" si="96"/>
        <v>0</v>
      </c>
      <c r="G368" s="206"/>
      <c r="H368" s="207"/>
      <c r="I368" s="205">
        <f t="shared" si="97"/>
        <v>0</v>
      </c>
      <c r="J368" s="206"/>
      <c r="K368" s="207"/>
      <c r="L368" s="205">
        <f t="shared" si="98"/>
        <v>0</v>
      </c>
      <c r="M368" s="208"/>
      <c r="N368" s="207">
        <v>1</v>
      </c>
      <c r="O368" s="205">
        <f t="shared" si="99"/>
        <v>3037.4196200000001</v>
      </c>
      <c r="P368" s="208"/>
      <c r="Q368" s="207"/>
      <c r="R368" s="205">
        <f t="shared" si="100"/>
        <v>0</v>
      </c>
      <c r="S368" s="265"/>
      <c r="T368" s="305"/>
    </row>
    <row r="369" spans="1:20" s="209" customFormat="1" ht="38.25" hidden="1" x14ac:dyDescent="0.2">
      <c r="A369" s="203" t="s">
        <v>332</v>
      </c>
      <c r="B369" s="204" t="s">
        <v>1034</v>
      </c>
      <c r="C369" s="205">
        <f>'Planilha orçamentária '!Q371</f>
        <v>612.21535999999992</v>
      </c>
      <c r="D369" s="206"/>
      <c r="E369" s="207"/>
      <c r="F369" s="205">
        <f t="shared" si="96"/>
        <v>0</v>
      </c>
      <c r="G369" s="206"/>
      <c r="H369" s="207"/>
      <c r="I369" s="205">
        <f t="shared" si="97"/>
        <v>0</v>
      </c>
      <c r="J369" s="206"/>
      <c r="K369" s="207">
        <v>1</v>
      </c>
      <c r="L369" s="205">
        <f t="shared" si="98"/>
        <v>612.21535999999992</v>
      </c>
      <c r="M369" s="208"/>
      <c r="N369" s="207"/>
      <c r="O369" s="205">
        <f t="shared" si="99"/>
        <v>0</v>
      </c>
      <c r="P369" s="208"/>
      <c r="Q369" s="207"/>
      <c r="R369" s="205">
        <f t="shared" si="100"/>
        <v>0</v>
      </c>
      <c r="S369" s="265"/>
      <c r="T369" s="305"/>
    </row>
    <row r="370" spans="1:20" s="209" customFormat="1" ht="38.25" hidden="1" x14ac:dyDescent="0.2">
      <c r="A370" s="203" t="s">
        <v>333</v>
      </c>
      <c r="B370" s="204" t="s">
        <v>1035</v>
      </c>
      <c r="C370" s="205">
        <f>'Planilha orçamentária '!Q372</f>
        <v>170.45753472000001</v>
      </c>
      <c r="D370" s="206"/>
      <c r="E370" s="207"/>
      <c r="F370" s="205">
        <f t="shared" si="96"/>
        <v>0</v>
      </c>
      <c r="G370" s="206"/>
      <c r="H370" s="207">
        <v>1</v>
      </c>
      <c r="I370" s="205">
        <f t="shared" si="97"/>
        <v>170.45753472000001</v>
      </c>
      <c r="J370" s="206"/>
      <c r="K370" s="207"/>
      <c r="L370" s="205">
        <f t="shared" si="98"/>
        <v>0</v>
      </c>
      <c r="M370" s="208"/>
      <c r="N370" s="207"/>
      <c r="O370" s="205">
        <f t="shared" si="99"/>
        <v>0</v>
      </c>
      <c r="P370" s="208"/>
      <c r="Q370" s="207"/>
      <c r="R370" s="205">
        <f t="shared" si="100"/>
        <v>0</v>
      </c>
      <c r="S370" s="265"/>
      <c r="T370" s="305"/>
    </row>
    <row r="371" spans="1:20" s="209" customFormat="1" ht="25.5" hidden="1" x14ac:dyDescent="0.2">
      <c r="A371" s="203" t="s">
        <v>334</v>
      </c>
      <c r="B371" s="204" t="s">
        <v>1037</v>
      </c>
      <c r="C371" s="205">
        <f>'Planilha orçamentária '!Q373</f>
        <v>66.662562559999998</v>
      </c>
      <c r="D371" s="206"/>
      <c r="E371" s="207"/>
      <c r="F371" s="205">
        <f t="shared" si="96"/>
        <v>0</v>
      </c>
      <c r="G371" s="206"/>
      <c r="H371" s="207">
        <v>1</v>
      </c>
      <c r="I371" s="205">
        <f t="shared" si="97"/>
        <v>66.662562559999998</v>
      </c>
      <c r="J371" s="206"/>
      <c r="K371" s="207"/>
      <c r="L371" s="205">
        <f t="shared" si="98"/>
        <v>0</v>
      </c>
      <c r="M371" s="208"/>
      <c r="N371" s="207"/>
      <c r="O371" s="205">
        <f t="shared" si="99"/>
        <v>0</v>
      </c>
      <c r="P371" s="208"/>
      <c r="Q371" s="207"/>
      <c r="R371" s="205">
        <f t="shared" si="100"/>
        <v>0</v>
      </c>
      <c r="S371" s="265"/>
      <c r="T371" s="305"/>
    </row>
    <row r="372" spans="1:20" s="209" customFormat="1" hidden="1" x14ac:dyDescent="0.2">
      <c r="A372" s="203" t="s">
        <v>335</v>
      </c>
      <c r="B372" s="204" t="s">
        <v>1039</v>
      </c>
      <c r="C372" s="205">
        <f>'Planilha orçamentária '!Q374</f>
        <v>83.33444519999999</v>
      </c>
      <c r="D372" s="206"/>
      <c r="E372" s="207"/>
      <c r="F372" s="205">
        <f t="shared" si="96"/>
        <v>0</v>
      </c>
      <c r="G372" s="206"/>
      <c r="H372" s="207">
        <v>1</v>
      </c>
      <c r="I372" s="205">
        <f t="shared" si="97"/>
        <v>83.33444519999999</v>
      </c>
      <c r="J372" s="206"/>
      <c r="K372" s="207"/>
      <c r="L372" s="205">
        <f t="shared" si="98"/>
        <v>0</v>
      </c>
      <c r="M372" s="208"/>
      <c r="N372" s="207"/>
      <c r="O372" s="205">
        <f t="shared" si="99"/>
        <v>0</v>
      </c>
      <c r="P372" s="208"/>
      <c r="Q372" s="207"/>
      <c r="R372" s="205">
        <f t="shared" si="100"/>
        <v>0</v>
      </c>
      <c r="S372" s="265"/>
      <c r="T372" s="305"/>
    </row>
    <row r="373" spans="1:20" s="209" customFormat="1" ht="25.5" hidden="1" x14ac:dyDescent="0.2">
      <c r="A373" s="203" t="s">
        <v>336</v>
      </c>
      <c r="B373" s="204" t="s">
        <v>1041</v>
      </c>
      <c r="C373" s="205">
        <f>'Planilha orçamentária '!Q375</f>
        <v>376.38074019999999</v>
      </c>
      <c r="D373" s="206"/>
      <c r="E373" s="207"/>
      <c r="F373" s="205">
        <f t="shared" si="96"/>
        <v>0</v>
      </c>
      <c r="G373" s="206"/>
      <c r="H373" s="207">
        <v>1</v>
      </c>
      <c r="I373" s="205">
        <f t="shared" si="97"/>
        <v>376.38074019999999</v>
      </c>
      <c r="J373" s="206"/>
      <c r="K373" s="207"/>
      <c r="L373" s="205">
        <f t="shared" si="98"/>
        <v>0</v>
      </c>
      <c r="M373" s="208"/>
      <c r="N373" s="207"/>
      <c r="O373" s="205">
        <f t="shared" si="99"/>
        <v>0</v>
      </c>
      <c r="P373" s="208"/>
      <c r="Q373" s="207"/>
      <c r="R373" s="205">
        <f t="shared" si="100"/>
        <v>0</v>
      </c>
      <c r="S373" s="265"/>
      <c r="T373" s="305"/>
    </row>
    <row r="374" spans="1:20" s="209" customFormat="1" ht="38.25" hidden="1" x14ac:dyDescent="0.2">
      <c r="A374" s="203" t="s">
        <v>337</v>
      </c>
      <c r="B374" s="204" t="s">
        <v>1043</v>
      </c>
      <c r="C374" s="205">
        <f>'Planilha orçamentária '!Q376</f>
        <v>139.72492288000001</v>
      </c>
      <c r="D374" s="206"/>
      <c r="E374" s="207"/>
      <c r="F374" s="205">
        <f t="shared" si="96"/>
        <v>0</v>
      </c>
      <c r="G374" s="206"/>
      <c r="H374" s="207">
        <v>1</v>
      </c>
      <c r="I374" s="205">
        <f t="shared" si="97"/>
        <v>139.72492288000001</v>
      </c>
      <c r="J374" s="206"/>
      <c r="K374" s="207"/>
      <c r="L374" s="205">
        <f t="shared" si="98"/>
        <v>0</v>
      </c>
      <c r="M374" s="208"/>
      <c r="N374" s="207"/>
      <c r="O374" s="205">
        <f t="shared" si="99"/>
        <v>0</v>
      </c>
      <c r="P374" s="208"/>
      <c r="Q374" s="207"/>
      <c r="R374" s="205">
        <f t="shared" si="100"/>
        <v>0</v>
      </c>
      <c r="S374" s="265"/>
      <c r="T374" s="305"/>
    </row>
    <row r="375" spans="1:20" s="209" customFormat="1" ht="25.5" hidden="1" x14ac:dyDescent="0.2">
      <c r="A375" s="203" t="s">
        <v>338</v>
      </c>
      <c r="B375" s="204" t="s">
        <v>1045</v>
      </c>
      <c r="C375" s="205">
        <f>'Planilha orçamentária '!Q377</f>
        <v>416.12168159999999</v>
      </c>
      <c r="D375" s="206"/>
      <c r="E375" s="207"/>
      <c r="F375" s="205">
        <f t="shared" si="96"/>
        <v>0</v>
      </c>
      <c r="G375" s="206"/>
      <c r="H375" s="207">
        <v>1</v>
      </c>
      <c r="I375" s="205">
        <f t="shared" si="97"/>
        <v>416.12168159999999</v>
      </c>
      <c r="J375" s="206"/>
      <c r="K375" s="207"/>
      <c r="L375" s="205">
        <f t="shared" si="98"/>
        <v>0</v>
      </c>
      <c r="M375" s="208"/>
      <c r="N375" s="207"/>
      <c r="O375" s="205">
        <f t="shared" si="99"/>
        <v>0</v>
      </c>
      <c r="P375" s="208"/>
      <c r="Q375" s="207"/>
      <c r="R375" s="205">
        <f t="shared" si="100"/>
        <v>0</v>
      </c>
      <c r="S375" s="265"/>
      <c r="T375" s="305"/>
    </row>
    <row r="376" spans="1:20" x14ac:dyDescent="0.2">
      <c r="A376" s="219" t="s">
        <v>339</v>
      </c>
      <c r="B376" s="220" t="s">
        <v>1046</v>
      </c>
      <c r="C376" s="221">
        <f>'Planilha orçamentária '!F378</f>
        <v>1691.0344517600001</v>
      </c>
      <c r="D376" s="222"/>
      <c r="E376" s="223">
        <f>F376/$C376</f>
        <v>0</v>
      </c>
      <c r="F376" s="221">
        <f>SUM(F377:F386)</f>
        <v>0</v>
      </c>
      <c r="G376" s="224"/>
      <c r="H376" s="223">
        <f>I376/$C376</f>
        <v>1</v>
      </c>
      <c r="I376" s="221">
        <f>SUM(I377:I386)</f>
        <v>1691.0344517600001</v>
      </c>
      <c r="J376" s="225"/>
      <c r="K376" s="223">
        <f>L376/$C376</f>
        <v>0</v>
      </c>
      <c r="L376" s="221">
        <f>SUM(L377:L386)</f>
        <v>0</v>
      </c>
      <c r="M376" s="226"/>
      <c r="N376" s="223">
        <f>O376/$C376</f>
        <v>0</v>
      </c>
      <c r="O376" s="221">
        <f>SUM(O377:O386)</f>
        <v>0</v>
      </c>
      <c r="P376" s="226"/>
      <c r="Q376" s="223">
        <f>R376/$C376</f>
        <v>0</v>
      </c>
      <c r="R376" s="221">
        <f>SUM(R377:R386)</f>
        <v>0</v>
      </c>
      <c r="S376" s="267"/>
      <c r="T376" s="305"/>
    </row>
    <row r="377" spans="1:20" s="209" customFormat="1" ht="38.25" hidden="1" x14ac:dyDescent="0.2">
      <c r="A377" s="203" t="s">
        <v>340</v>
      </c>
      <c r="B377" s="204" t="s">
        <v>1047</v>
      </c>
      <c r="C377" s="205">
        <f>'Planilha orçamentária '!Q379</f>
        <v>139.92067199999997</v>
      </c>
      <c r="D377" s="206"/>
      <c r="E377" s="207"/>
      <c r="F377" s="205">
        <f t="shared" ref="F377:F386" si="101">E377*$C377</f>
        <v>0</v>
      </c>
      <c r="G377" s="206"/>
      <c r="H377" s="207">
        <v>1</v>
      </c>
      <c r="I377" s="205">
        <f t="shared" ref="I377:I386" si="102">H377*$C377</f>
        <v>139.92067199999997</v>
      </c>
      <c r="J377" s="206"/>
      <c r="K377" s="207"/>
      <c r="L377" s="205">
        <f t="shared" ref="L377:L386" si="103">K377*$C377</f>
        <v>0</v>
      </c>
      <c r="M377" s="208"/>
      <c r="N377" s="207"/>
      <c r="O377" s="205">
        <f t="shared" ref="O377:O386" si="104">N377*$C377</f>
        <v>0</v>
      </c>
      <c r="P377" s="208"/>
      <c r="Q377" s="207"/>
      <c r="R377" s="205">
        <f t="shared" ref="R377:R386" si="105">Q377*$C377</f>
        <v>0</v>
      </c>
      <c r="S377" s="265"/>
      <c r="T377" s="305"/>
    </row>
    <row r="378" spans="1:20" s="209" customFormat="1" ht="25.5" hidden="1" x14ac:dyDescent="0.2">
      <c r="A378" s="203" t="s">
        <v>341</v>
      </c>
      <c r="B378" s="204" t="s">
        <v>1049</v>
      </c>
      <c r="C378" s="205">
        <f>'Planilha orçamentária '!Q380</f>
        <v>115.16489999999999</v>
      </c>
      <c r="D378" s="206"/>
      <c r="E378" s="207"/>
      <c r="F378" s="205">
        <f t="shared" si="101"/>
        <v>0</v>
      </c>
      <c r="G378" s="206"/>
      <c r="H378" s="207">
        <v>1</v>
      </c>
      <c r="I378" s="205">
        <f t="shared" si="102"/>
        <v>115.16489999999999</v>
      </c>
      <c r="J378" s="206"/>
      <c r="K378" s="207"/>
      <c r="L378" s="205">
        <f t="shared" si="103"/>
        <v>0</v>
      </c>
      <c r="M378" s="208"/>
      <c r="N378" s="207"/>
      <c r="O378" s="205">
        <f t="shared" si="104"/>
        <v>0</v>
      </c>
      <c r="P378" s="208"/>
      <c r="Q378" s="207"/>
      <c r="R378" s="205">
        <f t="shared" si="105"/>
        <v>0</v>
      </c>
      <c r="S378" s="265"/>
      <c r="T378" s="305"/>
    </row>
    <row r="379" spans="1:20" s="209" customFormat="1" ht="25.5" hidden="1" x14ac:dyDescent="0.2">
      <c r="A379" s="203" t="s">
        <v>342</v>
      </c>
      <c r="B379" s="204" t="s">
        <v>1051</v>
      </c>
      <c r="C379" s="205">
        <f>'Planilha orçamentária '!Q381</f>
        <v>28.086752879999999</v>
      </c>
      <c r="D379" s="206"/>
      <c r="E379" s="207"/>
      <c r="F379" s="205">
        <f t="shared" si="101"/>
        <v>0</v>
      </c>
      <c r="G379" s="206"/>
      <c r="H379" s="207">
        <v>1</v>
      </c>
      <c r="I379" s="205">
        <f t="shared" si="102"/>
        <v>28.086752879999999</v>
      </c>
      <c r="J379" s="206"/>
      <c r="K379" s="207"/>
      <c r="L379" s="205">
        <f t="shared" si="103"/>
        <v>0</v>
      </c>
      <c r="M379" s="208"/>
      <c r="N379" s="207"/>
      <c r="O379" s="205">
        <f t="shared" si="104"/>
        <v>0</v>
      </c>
      <c r="P379" s="208"/>
      <c r="Q379" s="207"/>
      <c r="R379" s="205">
        <f t="shared" si="105"/>
        <v>0</v>
      </c>
      <c r="S379" s="265"/>
      <c r="T379" s="305"/>
    </row>
    <row r="380" spans="1:20" s="209" customFormat="1" ht="38.25" hidden="1" x14ac:dyDescent="0.2">
      <c r="A380" s="203" t="s">
        <v>343</v>
      </c>
      <c r="B380" s="204" t="s">
        <v>1035</v>
      </c>
      <c r="C380" s="205">
        <f>'Planilha orçamentária '!Q382</f>
        <v>67.311356040000007</v>
      </c>
      <c r="D380" s="206"/>
      <c r="E380" s="207"/>
      <c r="F380" s="205">
        <f t="shared" si="101"/>
        <v>0</v>
      </c>
      <c r="G380" s="206"/>
      <c r="H380" s="207">
        <v>1</v>
      </c>
      <c r="I380" s="205">
        <f t="shared" si="102"/>
        <v>67.311356040000007</v>
      </c>
      <c r="J380" s="206"/>
      <c r="K380" s="207"/>
      <c r="L380" s="205">
        <f t="shared" si="103"/>
        <v>0</v>
      </c>
      <c r="M380" s="208"/>
      <c r="N380" s="207"/>
      <c r="O380" s="205">
        <f t="shared" si="104"/>
        <v>0</v>
      </c>
      <c r="P380" s="208"/>
      <c r="Q380" s="207"/>
      <c r="R380" s="205">
        <f t="shared" si="105"/>
        <v>0</v>
      </c>
      <c r="S380" s="265"/>
      <c r="T380" s="305"/>
    </row>
    <row r="381" spans="1:20" s="209" customFormat="1" ht="25.5" hidden="1" x14ac:dyDescent="0.2">
      <c r="A381" s="203" t="s">
        <v>344</v>
      </c>
      <c r="B381" s="204" t="s">
        <v>1037</v>
      </c>
      <c r="C381" s="205">
        <f>'Planilha orçamentária '!Q383</f>
        <v>31.298886079999996</v>
      </c>
      <c r="D381" s="206"/>
      <c r="E381" s="207"/>
      <c r="F381" s="205">
        <f t="shared" si="101"/>
        <v>0</v>
      </c>
      <c r="G381" s="206"/>
      <c r="H381" s="207">
        <v>1</v>
      </c>
      <c r="I381" s="205">
        <f t="shared" si="102"/>
        <v>31.298886079999996</v>
      </c>
      <c r="J381" s="206"/>
      <c r="K381" s="207"/>
      <c r="L381" s="205">
        <f t="shared" si="103"/>
        <v>0</v>
      </c>
      <c r="M381" s="208"/>
      <c r="N381" s="207"/>
      <c r="O381" s="205">
        <f t="shared" si="104"/>
        <v>0</v>
      </c>
      <c r="P381" s="208"/>
      <c r="Q381" s="207"/>
      <c r="R381" s="205">
        <f t="shared" si="105"/>
        <v>0</v>
      </c>
      <c r="S381" s="265"/>
      <c r="T381" s="305"/>
    </row>
    <row r="382" spans="1:20" s="209" customFormat="1" ht="25.5" hidden="1" x14ac:dyDescent="0.2">
      <c r="A382" s="203" t="s">
        <v>345</v>
      </c>
      <c r="B382" s="204" t="s">
        <v>1055</v>
      </c>
      <c r="C382" s="205">
        <f>'Planilha orçamentária '!Q384</f>
        <v>46.333991479999995</v>
      </c>
      <c r="D382" s="206"/>
      <c r="E382" s="207"/>
      <c r="F382" s="205">
        <f t="shared" si="101"/>
        <v>0</v>
      </c>
      <c r="G382" s="206"/>
      <c r="H382" s="207">
        <v>1</v>
      </c>
      <c r="I382" s="205">
        <f t="shared" si="102"/>
        <v>46.333991479999995</v>
      </c>
      <c r="J382" s="206"/>
      <c r="K382" s="207"/>
      <c r="L382" s="205">
        <f t="shared" si="103"/>
        <v>0</v>
      </c>
      <c r="M382" s="208"/>
      <c r="N382" s="207"/>
      <c r="O382" s="205">
        <f t="shared" si="104"/>
        <v>0</v>
      </c>
      <c r="P382" s="208"/>
      <c r="Q382" s="207"/>
      <c r="R382" s="205">
        <f t="shared" si="105"/>
        <v>0</v>
      </c>
      <c r="S382" s="265"/>
      <c r="T382" s="305"/>
    </row>
    <row r="383" spans="1:20" s="209" customFormat="1" hidden="1" x14ac:dyDescent="0.2">
      <c r="A383" s="203" t="s">
        <v>346</v>
      </c>
      <c r="B383" s="204" t="s">
        <v>1057</v>
      </c>
      <c r="C383" s="205">
        <f>'Planilha orçamentária '!Q385</f>
        <v>39.686885679999996</v>
      </c>
      <c r="D383" s="206"/>
      <c r="E383" s="207"/>
      <c r="F383" s="205">
        <f t="shared" si="101"/>
        <v>0</v>
      </c>
      <c r="G383" s="206"/>
      <c r="H383" s="207">
        <v>1</v>
      </c>
      <c r="I383" s="205">
        <f t="shared" si="102"/>
        <v>39.686885679999996</v>
      </c>
      <c r="J383" s="206"/>
      <c r="K383" s="207"/>
      <c r="L383" s="205">
        <f t="shared" si="103"/>
        <v>0</v>
      </c>
      <c r="M383" s="208"/>
      <c r="N383" s="207"/>
      <c r="O383" s="205">
        <f t="shared" si="104"/>
        <v>0</v>
      </c>
      <c r="P383" s="208"/>
      <c r="Q383" s="207"/>
      <c r="R383" s="205">
        <f t="shared" si="105"/>
        <v>0</v>
      </c>
      <c r="S383" s="265"/>
      <c r="T383" s="305"/>
    </row>
    <row r="384" spans="1:20" s="209" customFormat="1" ht="25.5" hidden="1" x14ac:dyDescent="0.2">
      <c r="A384" s="203" t="s">
        <v>1059</v>
      </c>
      <c r="B384" s="204" t="s">
        <v>1060</v>
      </c>
      <c r="C384" s="205">
        <f>'Planilha orçamentária '!Q386</f>
        <v>423.70945680000005</v>
      </c>
      <c r="D384" s="206"/>
      <c r="E384" s="207"/>
      <c r="F384" s="205">
        <f t="shared" si="101"/>
        <v>0</v>
      </c>
      <c r="G384" s="206"/>
      <c r="H384" s="207">
        <v>1</v>
      </c>
      <c r="I384" s="205">
        <f t="shared" si="102"/>
        <v>423.70945680000005</v>
      </c>
      <c r="J384" s="206"/>
      <c r="K384" s="207"/>
      <c r="L384" s="205">
        <f t="shared" si="103"/>
        <v>0</v>
      </c>
      <c r="M384" s="208"/>
      <c r="N384" s="207"/>
      <c r="O384" s="205">
        <f t="shared" si="104"/>
        <v>0</v>
      </c>
      <c r="P384" s="208"/>
      <c r="Q384" s="207"/>
      <c r="R384" s="205">
        <f t="shared" si="105"/>
        <v>0</v>
      </c>
      <c r="S384" s="265"/>
      <c r="T384" s="305"/>
    </row>
    <row r="385" spans="1:20" s="209" customFormat="1" ht="25.5" hidden="1" x14ac:dyDescent="0.2">
      <c r="A385" s="203" t="s">
        <v>1061</v>
      </c>
      <c r="B385" s="204" t="s">
        <v>1062</v>
      </c>
      <c r="C385" s="205">
        <f>'Planilha orçamentária '!Q387</f>
        <v>247.36521672000001</v>
      </c>
      <c r="D385" s="206"/>
      <c r="E385" s="207"/>
      <c r="F385" s="205">
        <f t="shared" si="101"/>
        <v>0</v>
      </c>
      <c r="G385" s="206"/>
      <c r="H385" s="207">
        <v>1</v>
      </c>
      <c r="I385" s="205">
        <f t="shared" si="102"/>
        <v>247.36521672000001</v>
      </c>
      <c r="J385" s="206"/>
      <c r="K385" s="207"/>
      <c r="L385" s="205">
        <f t="shared" si="103"/>
        <v>0</v>
      </c>
      <c r="M385" s="208"/>
      <c r="N385" s="207"/>
      <c r="O385" s="205">
        <f t="shared" si="104"/>
        <v>0</v>
      </c>
      <c r="P385" s="208"/>
      <c r="Q385" s="207"/>
      <c r="R385" s="205">
        <f t="shared" si="105"/>
        <v>0</v>
      </c>
      <c r="S385" s="265"/>
      <c r="T385" s="305"/>
    </row>
    <row r="386" spans="1:20" s="209" customFormat="1" ht="38.25" hidden="1" x14ac:dyDescent="0.2">
      <c r="A386" s="241" t="s">
        <v>1064</v>
      </c>
      <c r="B386" s="204" t="s">
        <v>1065</v>
      </c>
      <c r="C386" s="205">
        <f>'Planilha orçamentária '!Q388</f>
        <v>552.15633407999997</v>
      </c>
      <c r="D386" s="206"/>
      <c r="E386" s="207"/>
      <c r="F386" s="205">
        <f t="shared" si="101"/>
        <v>0</v>
      </c>
      <c r="G386" s="206"/>
      <c r="H386" s="207">
        <v>1</v>
      </c>
      <c r="I386" s="205">
        <f t="shared" si="102"/>
        <v>552.15633407999997</v>
      </c>
      <c r="J386" s="206"/>
      <c r="K386" s="207"/>
      <c r="L386" s="205">
        <f t="shared" si="103"/>
        <v>0</v>
      </c>
      <c r="M386" s="208"/>
      <c r="N386" s="207"/>
      <c r="O386" s="205">
        <f t="shared" si="104"/>
        <v>0</v>
      </c>
      <c r="P386" s="208"/>
      <c r="Q386" s="207"/>
      <c r="R386" s="205">
        <f t="shared" si="105"/>
        <v>0</v>
      </c>
      <c r="S386" s="265"/>
      <c r="T386" s="305"/>
    </row>
    <row r="387" spans="1:20" s="209" customFormat="1" x14ac:dyDescent="0.2">
      <c r="A387" s="210" t="s">
        <v>1067</v>
      </c>
      <c r="B387" s="211" t="s">
        <v>1068</v>
      </c>
      <c r="C387" s="212">
        <f>'Planilha orçamentária '!F389</f>
        <v>41170.292236079993</v>
      </c>
      <c r="D387" s="213"/>
      <c r="E387" s="214">
        <f>F387/$C387</f>
        <v>0.39596508643272593</v>
      </c>
      <c r="F387" s="215">
        <f>SUM(F388:F421)</f>
        <v>16301.998323719999</v>
      </c>
      <c r="G387" s="216"/>
      <c r="H387" s="214">
        <f>I387/$C387</f>
        <v>0.47662267059750069</v>
      </c>
      <c r="I387" s="215">
        <f>SUM(I388:I421)</f>
        <v>19622.694634839994</v>
      </c>
      <c r="J387" s="217"/>
      <c r="K387" s="214">
        <f>L387/$C387</f>
        <v>0.12741224296977341</v>
      </c>
      <c r="L387" s="215">
        <f>SUM(L388:L421)</f>
        <v>5245.5992775199993</v>
      </c>
      <c r="M387" s="218"/>
      <c r="N387" s="214">
        <f>O387/$C387</f>
        <v>0</v>
      </c>
      <c r="O387" s="215">
        <f>SUM(O388:O421)</f>
        <v>0</v>
      </c>
      <c r="P387" s="218"/>
      <c r="Q387" s="214"/>
      <c r="R387" s="215">
        <f>SUM(R388:R421)</f>
        <v>0</v>
      </c>
      <c r="S387" s="266"/>
      <c r="T387" s="305"/>
    </row>
    <row r="388" spans="1:20" s="209" customFormat="1" ht="25.5" hidden="1" x14ac:dyDescent="0.2">
      <c r="A388" s="241" t="s">
        <v>1069</v>
      </c>
      <c r="B388" s="242" t="s">
        <v>1070</v>
      </c>
      <c r="C388" s="205">
        <f>'Planilha orçamentária '!Q390</f>
        <v>599.68142399999999</v>
      </c>
      <c r="D388" s="244"/>
      <c r="E388" s="245">
        <v>1</v>
      </c>
      <c r="F388" s="243">
        <f t="shared" ref="F388:F421" si="106">E388*$C388</f>
        <v>599.68142399999999</v>
      </c>
      <c r="G388" s="244"/>
      <c r="H388" s="245"/>
      <c r="I388" s="243">
        <f t="shared" ref="I388:I421" si="107">H388*$C388</f>
        <v>0</v>
      </c>
      <c r="J388" s="244"/>
      <c r="K388" s="245"/>
      <c r="L388" s="243">
        <f t="shared" ref="L388:L421" si="108">K388*$C388</f>
        <v>0</v>
      </c>
      <c r="M388" s="246"/>
      <c r="N388" s="245"/>
      <c r="O388" s="243">
        <f t="shared" ref="O388:O421" si="109">N388*$C388</f>
        <v>0</v>
      </c>
      <c r="P388" s="246"/>
      <c r="Q388" s="245"/>
      <c r="R388" s="243">
        <f t="shared" ref="R388:R421" si="110">Q388*$C388</f>
        <v>0</v>
      </c>
      <c r="S388" s="270"/>
      <c r="T388" s="305">
        <f t="shared" ref="T388:T407" si="111">E388+H388+K388+N388+Q388</f>
        <v>1</v>
      </c>
    </row>
    <row r="389" spans="1:20" s="209" customFormat="1" ht="51" hidden="1" x14ac:dyDescent="0.2">
      <c r="A389" s="241" t="s">
        <v>1071</v>
      </c>
      <c r="B389" s="242" t="s">
        <v>1072</v>
      </c>
      <c r="C389" s="205">
        <f>'Planilha orçamentária '!Q391</f>
        <v>1175.5813273599999</v>
      </c>
      <c r="D389" s="244"/>
      <c r="E389" s="245"/>
      <c r="F389" s="243">
        <f t="shared" si="106"/>
        <v>0</v>
      </c>
      <c r="G389" s="244"/>
      <c r="H389" s="245"/>
      <c r="I389" s="243">
        <f t="shared" si="107"/>
        <v>0</v>
      </c>
      <c r="J389" s="244"/>
      <c r="K389" s="245">
        <v>1</v>
      </c>
      <c r="L389" s="243">
        <f t="shared" si="108"/>
        <v>1175.5813273599999</v>
      </c>
      <c r="M389" s="246"/>
      <c r="N389" s="245"/>
      <c r="O389" s="243">
        <f t="shared" si="109"/>
        <v>0</v>
      </c>
      <c r="P389" s="246"/>
      <c r="Q389" s="245"/>
      <c r="R389" s="243">
        <f t="shared" si="110"/>
        <v>0</v>
      </c>
      <c r="S389" s="270"/>
      <c r="T389" s="305">
        <f t="shared" si="111"/>
        <v>1</v>
      </c>
    </row>
    <row r="390" spans="1:20" s="209" customFormat="1" ht="38.25" hidden="1" x14ac:dyDescent="0.2">
      <c r="A390" s="241" t="s">
        <v>1074</v>
      </c>
      <c r="B390" s="242" t="s">
        <v>1075</v>
      </c>
      <c r="C390" s="205">
        <f>'Planilha orçamentária '!Q392</f>
        <v>2461.5986155199998</v>
      </c>
      <c r="D390" s="244"/>
      <c r="E390" s="245">
        <v>0.5</v>
      </c>
      <c r="F390" s="243">
        <f t="shared" si="106"/>
        <v>1230.7993077599999</v>
      </c>
      <c r="G390" s="244"/>
      <c r="H390" s="245">
        <v>0.5</v>
      </c>
      <c r="I390" s="243">
        <f t="shared" si="107"/>
        <v>1230.7993077599999</v>
      </c>
      <c r="J390" s="244"/>
      <c r="K390" s="245"/>
      <c r="L390" s="243">
        <f t="shared" si="108"/>
        <v>0</v>
      </c>
      <c r="M390" s="246"/>
      <c r="N390" s="245"/>
      <c r="O390" s="243">
        <f t="shared" si="109"/>
        <v>0</v>
      </c>
      <c r="P390" s="246"/>
      <c r="Q390" s="245"/>
      <c r="R390" s="243">
        <f t="shared" si="110"/>
        <v>0</v>
      </c>
      <c r="S390" s="270"/>
      <c r="T390" s="305">
        <f t="shared" si="111"/>
        <v>1</v>
      </c>
    </row>
    <row r="391" spans="1:20" s="209" customFormat="1" ht="38.25" hidden="1" x14ac:dyDescent="0.2">
      <c r="A391" s="241" t="s">
        <v>1077</v>
      </c>
      <c r="B391" s="242" t="s">
        <v>1078</v>
      </c>
      <c r="C391" s="205">
        <f>'Planilha orçamentária '!Q393</f>
        <v>2638.4568218799996</v>
      </c>
      <c r="D391" s="244"/>
      <c r="E391" s="245"/>
      <c r="F391" s="243">
        <f t="shared" si="106"/>
        <v>0</v>
      </c>
      <c r="G391" s="244"/>
      <c r="H391" s="245">
        <v>1</v>
      </c>
      <c r="I391" s="243">
        <f t="shared" si="107"/>
        <v>2638.4568218799996</v>
      </c>
      <c r="J391" s="244"/>
      <c r="K391" s="245"/>
      <c r="L391" s="243">
        <f t="shared" si="108"/>
        <v>0</v>
      </c>
      <c r="M391" s="246"/>
      <c r="N391" s="245"/>
      <c r="O391" s="243">
        <f t="shared" si="109"/>
        <v>0</v>
      </c>
      <c r="P391" s="246"/>
      <c r="Q391" s="245"/>
      <c r="R391" s="243">
        <f t="shared" si="110"/>
        <v>0</v>
      </c>
      <c r="S391" s="270"/>
      <c r="T391" s="305">
        <f t="shared" si="111"/>
        <v>1</v>
      </c>
    </row>
    <row r="392" spans="1:20" s="209" customFormat="1" ht="51" hidden="1" x14ac:dyDescent="0.2">
      <c r="A392" s="241" t="s">
        <v>1080</v>
      </c>
      <c r="B392" s="242" t="s">
        <v>1081</v>
      </c>
      <c r="C392" s="205">
        <f>'Planilha orçamentária '!Q394</f>
        <v>1628.762512</v>
      </c>
      <c r="D392" s="244"/>
      <c r="E392" s="245"/>
      <c r="F392" s="243">
        <f t="shared" si="106"/>
        <v>0</v>
      </c>
      <c r="G392" s="244"/>
      <c r="H392" s="245"/>
      <c r="I392" s="243">
        <f t="shared" si="107"/>
        <v>0</v>
      </c>
      <c r="J392" s="244"/>
      <c r="K392" s="245">
        <v>1</v>
      </c>
      <c r="L392" s="243">
        <f t="shared" si="108"/>
        <v>1628.762512</v>
      </c>
      <c r="M392" s="246"/>
      <c r="N392" s="245"/>
      <c r="O392" s="243">
        <f t="shared" si="109"/>
        <v>0</v>
      </c>
      <c r="P392" s="246"/>
      <c r="Q392" s="245"/>
      <c r="R392" s="243">
        <f t="shared" si="110"/>
        <v>0</v>
      </c>
      <c r="S392" s="270"/>
      <c r="T392" s="305">
        <f t="shared" si="111"/>
        <v>1</v>
      </c>
    </row>
    <row r="393" spans="1:20" s="209" customFormat="1" ht="25.5" hidden="1" x14ac:dyDescent="0.2">
      <c r="A393" s="241" t="s">
        <v>1082</v>
      </c>
      <c r="B393" s="242" t="s">
        <v>1083</v>
      </c>
      <c r="C393" s="205">
        <f>'Planilha orçamentária '!Q395</f>
        <v>2336.1449020799996</v>
      </c>
      <c r="D393" s="244"/>
      <c r="E393" s="245"/>
      <c r="F393" s="243">
        <f t="shared" si="106"/>
        <v>0</v>
      </c>
      <c r="G393" s="244"/>
      <c r="H393" s="245">
        <v>1</v>
      </c>
      <c r="I393" s="243">
        <f t="shared" si="107"/>
        <v>2336.1449020799996</v>
      </c>
      <c r="J393" s="244"/>
      <c r="K393" s="245"/>
      <c r="L393" s="243">
        <f t="shared" si="108"/>
        <v>0</v>
      </c>
      <c r="M393" s="246"/>
      <c r="N393" s="245"/>
      <c r="O393" s="243">
        <f t="shared" si="109"/>
        <v>0</v>
      </c>
      <c r="P393" s="246"/>
      <c r="Q393" s="245"/>
      <c r="R393" s="243">
        <f t="shared" si="110"/>
        <v>0</v>
      </c>
      <c r="S393" s="270"/>
      <c r="T393" s="305">
        <f t="shared" si="111"/>
        <v>1</v>
      </c>
    </row>
    <row r="394" spans="1:20" s="209" customFormat="1" ht="38.25" hidden="1" x14ac:dyDescent="0.2">
      <c r="A394" s="241" t="s">
        <v>1085</v>
      </c>
      <c r="B394" s="242" t="s">
        <v>1086</v>
      </c>
      <c r="C394" s="205">
        <f>'Planilha orçamentária '!Q396</f>
        <v>268.74306799999999</v>
      </c>
      <c r="D394" s="244"/>
      <c r="E394" s="245"/>
      <c r="F394" s="243">
        <f t="shared" si="106"/>
        <v>0</v>
      </c>
      <c r="G394" s="244"/>
      <c r="H394" s="245"/>
      <c r="I394" s="243">
        <f t="shared" si="107"/>
        <v>0</v>
      </c>
      <c r="J394" s="244"/>
      <c r="K394" s="245">
        <v>1</v>
      </c>
      <c r="L394" s="243">
        <f t="shared" si="108"/>
        <v>268.74306799999999</v>
      </c>
      <c r="M394" s="246"/>
      <c r="N394" s="245"/>
      <c r="O394" s="243">
        <f t="shared" si="109"/>
        <v>0</v>
      </c>
      <c r="P394" s="246"/>
      <c r="Q394" s="245"/>
      <c r="R394" s="243">
        <f t="shared" si="110"/>
        <v>0</v>
      </c>
      <c r="S394" s="270"/>
      <c r="T394" s="305">
        <f t="shared" si="111"/>
        <v>1</v>
      </c>
    </row>
    <row r="395" spans="1:20" s="209" customFormat="1" ht="25.5" hidden="1" x14ac:dyDescent="0.2">
      <c r="A395" s="241" t="s">
        <v>1088</v>
      </c>
      <c r="B395" s="242" t="s">
        <v>1089</v>
      </c>
      <c r="C395" s="205">
        <f>'Planilha orçamentária '!Q397</f>
        <v>638.3698393599999</v>
      </c>
      <c r="D395" s="244"/>
      <c r="E395" s="245"/>
      <c r="F395" s="243">
        <f t="shared" si="106"/>
        <v>0</v>
      </c>
      <c r="G395" s="244"/>
      <c r="H395" s="245">
        <v>1</v>
      </c>
      <c r="I395" s="243">
        <f t="shared" si="107"/>
        <v>638.3698393599999</v>
      </c>
      <c r="J395" s="244"/>
      <c r="K395" s="245"/>
      <c r="L395" s="243">
        <f t="shared" si="108"/>
        <v>0</v>
      </c>
      <c r="M395" s="246"/>
      <c r="N395" s="245"/>
      <c r="O395" s="243">
        <f t="shared" si="109"/>
        <v>0</v>
      </c>
      <c r="P395" s="246"/>
      <c r="Q395" s="245"/>
      <c r="R395" s="243">
        <f t="shared" si="110"/>
        <v>0</v>
      </c>
      <c r="S395" s="270"/>
      <c r="T395" s="305">
        <f t="shared" si="111"/>
        <v>1</v>
      </c>
    </row>
    <row r="396" spans="1:20" s="209" customFormat="1" ht="25.5" hidden="1" x14ac:dyDescent="0.2">
      <c r="A396" s="241" t="s">
        <v>1090</v>
      </c>
      <c r="B396" s="242" t="s">
        <v>1091</v>
      </c>
      <c r="C396" s="205">
        <f>'Planilha orçamentária '!Q398</f>
        <v>299.93758783999994</v>
      </c>
      <c r="D396" s="244"/>
      <c r="E396" s="245"/>
      <c r="F396" s="243">
        <f t="shared" si="106"/>
        <v>0</v>
      </c>
      <c r="G396" s="244"/>
      <c r="H396" s="245"/>
      <c r="I396" s="243">
        <f t="shared" si="107"/>
        <v>0</v>
      </c>
      <c r="J396" s="244"/>
      <c r="K396" s="245">
        <v>1</v>
      </c>
      <c r="L396" s="243">
        <f t="shared" si="108"/>
        <v>299.93758783999994</v>
      </c>
      <c r="M396" s="246"/>
      <c r="N396" s="245"/>
      <c r="O396" s="243">
        <f t="shared" si="109"/>
        <v>0</v>
      </c>
      <c r="P396" s="246"/>
      <c r="Q396" s="245"/>
      <c r="R396" s="243">
        <f t="shared" si="110"/>
        <v>0</v>
      </c>
      <c r="S396" s="270"/>
      <c r="T396" s="305">
        <f t="shared" si="111"/>
        <v>1</v>
      </c>
    </row>
    <row r="397" spans="1:20" s="209" customFormat="1" ht="38.25" hidden="1" x14ac:dyDescent="0.2">
      <c r="A397" s="241" t="s">
        <v>1092</v>
      </c>
      <c r="B397" s="242" t="s">
        <v>1093</v>
      </c>
      <c r="C397" s="205">
        <f>'Planilha orçamentária '!Q399</f>
        <v>1565.4496563199998</v>
      </c>
      <c r="D397" s="244"/>
      <c r="E397" s="245"/>
      <c r="F397" s="243">
        <f t="shared" si="106"/>
        <v>0</v>
      </c>
      <c r="G397" s="244"/>
      <c r="H397" s="245"/>
      <c r="I397" s="243">
        <f t="shared" si="107"/>
        <v>0</v>
      </c>
      <c r="J397" s="244"/>
      <c r="K397" s="245">
        <v>1</v>
      </c>
      <c r="L397" s="243">
        <f t="shared" si="108"/>
        <v>1565.4496563199998</v>
      </c>
      <c r="M397" s="246"/>
      <c r="N397" s="245"/>
      <c r="O397" s="243">
        <f t="shared" si="109"/>
        <v>0</v>
      </c>
      <c r="P397" s="246"/>
      <c r="Q397" s="245"/>
      <c r="R397" s="243">
        <f t="shared" si="110"/>
        <v>0</v>
      </c>
      <c r="S397" s="270"/>
      <c r="T397" s="305">
        <f t="shared" si="111"/>
        <v>1</v>
      </c>
    </row>
    <row r="398" spans="1:20" s="209" customFormat="1" ht="38.25" hidden="1" x14ac:dyDescent="0.2">
      <c r="A398" s="241" t="s">
        <v>1094</v>
      </c>
      <c r="B398" s="242" t="s">
        <v>1095</v>
      </c>
      <c r="C398" s="205">
        <f>'Planilha orçamentária '!Q400</f>
        <v>2502.6175439999997</v>
      </c>
      <c r="D398" s="244"/>
      <c r="E398" s="245">
        <v>1</v>
      </c>
      <c r="F398" s="243">
        <f t="shared" si="106"/>
        <v>2502.6175439999997</v>
      </c>
      <c r="G398" s="244"/>
      <c r="H398" s="245"/>
      <c r="I398" s="243">
        <f t="shared" si="107"/>
        <v>0</v>
      </c>
      <c r="J398" s="244"/>
      <c r="K398" s="245"/>
      <c r="L398" s="243">
        <f t="shared" si="108"/>
        <v>0</v>
      </c>
      <c r="M398" s="246"/>
      <c r="N398" s="245"/>
      <c r="O398" s="243">
        <f t="shared" si="109"/>
        <v>0</v>
      </c>
      <c r="P398" s="246"/>
      <c r="Q398" s="245"/>
      <c r="R398" s="243">
        <f t="shared" si="110"/>
        <v>0</v>
      </c>
      <c r="S398" s="270"/>
      <c r="T398" s="305">
        <f t="shared" si="111"/>
        <v>1</v>
      </c>
    </row>
    <row r="399" spans="1:20" s="209" customFormat="1" ht="38.25" hidden="1" x14ac:dyDescent="0.2">
      <c r="A399" s="241" t="s">
        <v>1097</v>
      </c>
      <c r="B399" s="242" t="s">
        <v>1098</v>
      </c>
      <c r="C399" s="205">
        <f>'Planilha orçamentária '!Q401</f>
        <v>893.79197999999985</v>
      </c>
      <c r="D399" s="244"/>
      <c r="E399" s="245"/>
      <c r="F399" s="243">
        <f t="shared" si="106"/>
        <v>0</v>
      </c>
      <c r="G399" s="244"/>
      <c r="H399" s="245">
        <v>1</v>
      </c>
      <c r="I399" s="243">
        <f t="shared" si="107"/>
        <v>893.79197999999985</v>
      </c>
      <c r="J399" s="244"/>
      <c r="K399" s="245"/>
      <c r="L399" s="243">
        <f t="shared" si="108"/>
        <v>0</v>
      </c>
      <c r="M399" s="246"/>
      <c r="N399" s="245"/>
      <c r="O399" s="243">
        <f t="shared" si="109"/>
        <v>0</v>
      </c>
      <c r="P399" s="246"/>
      <c r="Q399" s="245"/>
      <c r="R399" s="243">
        <f t="shared" si="110"/>
        <v>0</v>
      </c>
      <c r="S399" s="270"/>
      <c r="T399" s="305">
        <f t="shared" si="111"/>
        <v>1</v>
      </c>
    </row>
    <row r="400" spans="1:20" ht="38.25" hidden="1" x14ac:dyDescent="0.2">
      <c r="A400" s="241" t="s">
        <v>1099</v>
      </c>
      <c r="B400" s="242" t="s">
        <v>1100</v>
      </c>
      <c r="C400" s="205">
        <f>'Planilha orçamentária '!Q402</f>
        <v>2910.1951760000002</v>
      </c>
      <c r="D400" s="244"/>
      <c r="E400" s="245"/>
      <c r="F400" s="243">
        <f t="shared" si="106"/>
        <v>0</v>
      </c>
      <c r="G400" s="244"/>
      <c r="H400" s="245">
        <v>1</v>
      </c>
      <c r="I400" s="243">
        <f t="shared" si="107"/>
        <v>2910.1951760000002</v>
      </c>
      <c r="J400" s="244"/>
      <c r="K400" s="245"/>
      <c r="L400" s="243">
        <f t="shared" si="108"/>
        <v>0</v>
      </c>
      <c r="M400" s="246"/>
      <c r="N400" s="245"/>
      <c r="O400" s="243">
        <f t="shared" si="109"/>
        <v>0</v>
      </c>
      <c r="P400" s="246"/>
      <c r="Q400" s="245"/>
      <c r="R400" s="243">
        <f t="shared" si="110"/>
        <v>0</v>
      </c>
      <c r="S400" s="270"/>
      <c r="T400" s="305">
        <f t="shared" si="111"/>
        <v>1</v>
      </c>
    </row>
    <row r="401" spans="1:20" ht="38.25" hidden="1" x14ac:dyDescent="0.2">
      <c r="A401" s="241" t="s">
        <v>1101</v>
      </c>
      <c r="B401" s="242" t="s">
        <v>1102</v>
      </c>
      <c r="C401" s="205">
        <f>'Planilha orçamentária '!Q403</f>
        <v>2627.3127295999998</v>
      </c>
      <c r="D401" s="244"/>
      <c r="E401" s="245"/>
      <c r="F401" s="243">
        <f t="shared" si="106"/>
        <v>0</v>
      </c>
      <c r="G401" s="244"/>
      <c r="H401" s="245">
        <v>1</v>
      </c>
      <c r="I401" s="243">
        <f t="shared" si="107"/>
        <v>2627.3127295999998</v>
      </c>
      <c r="J401" s="244"/>
      <c r="K401" s="245"/>
      <c r="L401" s="243">
        <f t="shared" si="108"/>
        <v>0</v>
      </c>
      <c r="M401" s="246"/>
      <c r="N401" s="245"/>
      <c r="O401" s="243">
        <f t="shared" si="109"/>
        <v>0</v>
      </c>
      <c r="P401" s="246"/>
      <c r="Q401" s="245"/>
      <c r="R401" s="243">
        <f t="shared" si="110"/>
        <v>0</v>
      </c>
      <c r="S401" s="270"/>
      <c r="T401" s="305">
        <f t="shared" si="111"/>
        <v>1</v>
      </c>
    </row>
    <row r="402" spans="1:20" ht="38.25" hidden="1" x14ac:dyDescent="0.2">
      <c r="A402" s="241" t="s">
        <v>1104</v>
      </c>
      <c r="B402" s="242" t="s">
        <v>1105</v>
      </c>
      <c r="C402" s="205">
        <f>'Planilha orçamentária '!Q404</f>
        <v>1526.1160678399999</v>
      </c>
      <c r="D402" s="244"/>
      <c r="E402" s="245">
        <v>1</v>
      </c>
      <c r="F402" s="243">
        <f t="shared" si="106"/>
        <v>1526.1160678399999</v>
      </c>
      <c r="G402" s="244"/>
      <c r="H402" s="245"/>
      <c r="I402" s="243">
        <f t="shared" si="107"/>
        <v>0</v>
      </c>
      <c r="J402" s="244"/>
      <c r="K402" s="245"/>
      <c r="L402" s="243">
        <f t="shared" si="108"/>
        <v>0</v>
      </c>
      <c r="M402" s="246"/>
      <c r="N402" s="245"/>
      <c r="O402" s="243">
        <f t="shared" si="109"/>
        <v>0</v>
      </c>
      <c r="P402" s="246"/>
      <c r="Q402" s="245"/>
      <c r="R402" s="243">
        <f t="shared" si="110"/>
        <v>0</v>
      </c>
      <c r="S402" s="270"/>
      <c r="T402" s="305">
        <f t="shared" si="111"/>
        <v>1</v>
      </c>
    </row>
    <row r="403" spans="1:20" ht="38.25" hidden="1" x14ac:dyDescent="0.2">
      <c r="A403" s="241" t="s">
        <v>1106</v>
      </c>
      <c r="B403" s="242" t="s">
        <v>1107</v>
      </c>
      <c r="C403" s="205">
        <f>'Planilha orçamentária '!Q405</f>
        <v>1526.1160678399999</v>
      </c>
      <c r="D403" s="244"/>
      <c r="E403" s="245"/>
      <c r="F403" s="243">
        <f t="shared" si="106"/>
        <v>0</v>
      </c>
      <c r="G403" s="244"/>
      <c r="H403" s="245">
        <v>1</v>
      </c>
      <c r="I403" s="243">
        <f t="shared" si="107"/>
        <v>1526.1160678399999</v>
      </c>
      <c r="J403" s="244"/>
      <c r="K403" s="245"/>
      <c r="L403" s="243">
        <f t="shared" si="108"/>
        <v>0</v>
      </c>
      <c r="M403" s="246"/>
      <c r="N403" s="245"/>
      <c r="O403" s="243">
        <f t="shared" si="109"/>
        <v>0</v>
      </c>
      <c r="P403" s="246"/>
      <c r="Q403" s="245"/>
      <c r="R403" s="243">
        <f t="shared" si="110"/>
        <v>0</v>
      </c>
      <c r="S403" s="270"/>
      <c r="T403" s="305">
        <f t="shared" si="111"/>
        <v>1</v>
      </c>
    </row>
    <row r="404" spans="1:20" ht="25.5" hidden="1" x14ac:dyDescent="0.2">
      <c r="A404" s="241" t="s">
        <v>1108</v>
      </c>
      <c r="B404" s="242" t="s">
        <v>1109</v>
      </c>
      <c r="C404" s="205">
        <f>'Planilha orçamentária '!Q406</f>
        <v>659.42710151999995</v>
      </c>
      <c r="D404" s="244"/>
      <c r="E404" s="245"/>
      <c r="F404" s="243">
        <f t="shared" si="106"/>
        <v>0</v>
      </c>
      <c r="G404" s="244"/>
      <c r="H404" s="245">
        <v>1</v>
      </c>
      <c r="I404" s="243">
        <f t="shared" si="107"/>
        <v>659.42710151999995</v>
      </c>
      <c r="J404" s="244"/>
      <c r="K404" s="245"/>
      <c r="L404" s="243">
        <f t="shared" si="108"/>
        <v>0</v>
      </c>
      <c r="M404" s="246"/>
      <c r="N404" s="245"/>
      <c r="O404" s="243">
        <f t="shared" si="109"/>
        <v>0</v>
      </c>
      <c r="P404" s="246"/>
      <c r="Q404" s="245"/>
      <c r="R404" s="243">
        <f t="shared" si="110"/>
        <v>0</v>
      </c>
      <c r="S404" s="270"/>
      <c r="T404" s="305">
        <f t="shared" si="111"/>
        <v>1</v>
      </c>
    </row>
    <row r="405" spans="1:20" ht="38.25" hidden="1" x14ac:dyDescent="0.2">
      <c r="A405" s="241" t="s">
        <v>1111</v>
      </c>
      <c r="B405" s="242" t="s">
        <v>1112</v>
      </c>
      <c r="C405" s="205">
        <f>'Planilha orçamentária '!Q407</f>
        <v>1685.34</v>
      </c>
      <c r="D405" s="244"/>
      <c r="E405" s="245">
        <v>0.5</v>
      </c>
      <c r="F405" s="243">
        <f t="shared" si="106"/>
        <v>842.67</v>
      </c>
      <c r="G405" s="244"/>
      <c r="H405" s="245">
        <v>0.5</v>
      </c>
      <c r="I405" s="243">
        <f t="shared" si="107"/>
        <v>842.67</v>
      </c>
      <c r="J405" s="244"/>
      <c r="K405" s="245"/>
      <c r="L405" s="243">
        <f t="shared" si="108"/>
        <v>0</v>
      </c>
      <c r="M405" s="246"/>
      <c r="N405" s="245"/>
      <c r="O405" s="243">
        <f t="shared" si="109"/>
        <v>0</v>
      </c>
      <c r="P405" s="246"/>
      <c r="Q405" s="245"/>
      <c r="R405" s="243">
        <f t="shared" si="110"/>
        <v>0</v>
      </c>
      <c r="S405" s="270"/>
      <c r="T405" s="305">
        <f t="shared" si="111"/>
        <v>1</v>
      </c>
    </row>
    <row r="406" spans="1:20" ht="38.25" hidden="1" x14ac:dyDescent="0.2">
      <c r="A406" s="241" t="s">
        <v>1114</v>
      </c>
      <c r="B406" s="242" t="s">
        <v>1115</v>
      </c>
      <c r="C406" s="205">
        <f>'Planilha orçamentária '!Q408</f>
        <v>368.85476079999995</v>
      </c>
      <c r="D406" s="244"/>
      <c r="E406" s="245">
        <v>0.5</v>
      </c>
      <c r="F406" s="243">
        <f t="shared" si="106"/>
        <v>184.42738039999998</v>
      </c>
      <c r="G406" s="244"/>
      <c r="H406" s="245">
        <v>0.5</v>
      </c>
      <c r="I406" s="243">
        <f t="shared" si="107"/>
        <v>184.42738039999998</v>
      </c>
      <c r="J406" s="244"/>
      <c r="K406" s="245"/>
      <c r="L406" s="243">
        <f t="shared" si="108"/>
        <v>0</v>
      </c>
      <c r="M406" s="246"/>
      <c r="N406" s="245"/>
      <c r="O406" s="243">
        <f t="shared" si="109"/>
        <v>0</v>
      </c>
      <c r="P406" s="246"/>
      <c r="Q406" s="245"/>
      <c r="R406" s="243">
        <f t="shared" si="110"/>
        <v>0</v>
      </c>
      <c r="S406" s="270"/>
      <c r="T406" s="305">
        <f t="shared" si="111"/>
        <v>1</v>
      </c>
    </row>
    <row r="407" spans="1:20" ht="38.25" hidden="1" x14ac:dyDescent="0.2">
      <c r="A407" s="241" t="s">
        <v>1117</v>
      </c>
      <c r="B407" s="242" t="s">
        <v>1118</v>
      </c>
      <c r="C407" s="205">
        <f>'Planilha orçamentária '!Q409</f>
        <v>3101.5748960000001</v>
      </c>
      <c r="D407" s="244"/>
      <c r="E407" s="245">
        <v>0.5</v>
      </c>
      <c r="F407" s="243">
        <f t="shared" si="106"/>
        <v>1550.787448</v>
      </c>
      <c r="G407" s="244"/>
      <c r="H407" s="245">
        <v>0.5</v>
      </c>
      <c r="I407" s="243">
        <f t="shared" si="107"/>
        <v>1550.787448</v>
      </c>
      <c r="J407" s="244"/>
      <c r="K407" s="245"/>
      <c r="L407" s="243">
        <f t="shared" si="108"/>
        <v>0</v>
      </c>
      <c r="M407" s="246"/>
      <c r="N407" s="245"/>
      <c r="O407" s="243">
        <f t="shared" si="109"/>
        <v>0</v>
      </c>
      <c r="P407" s="246"/>
      <c r="Q407" s="245"/>
      <c r="R407" s="243">
        <f t="shared" si="110"/>
        <v>0</v>
      </c>
      <c r="S407" s="270"/>
      <c r="T407" s="305">
        <f t="shared" si="111"/>
        <v>1</v>
      </c>
    </row>
    <row r="408" spans="1:20" ht="38.25" hidden="1" x14ac:dyDescent="0.2">
      <c r="A408" s="241" t="s">
        <v>1120</v>
      </c>
      <c r="B408" s="242" t="s">
        <v>1121</v>
      </c>
      <c r="C408" s="205">
        <f>'Planilha orçamentária '!Q410</f>
        <v>1393.2768200000003</v>
      </c>
      <c r="D408" s="244"/>
      <c r="E408" s="245">
        <v>0.5</v>
      </c>
      <c r="F408" s="243">
        <f t="shared" si="106"/>
        <v>696.63841000000014</v>
      </c>
      <c r="G408" s="244"/>
      <c r="H408" s="245">
        <v>0.5</v>
      </c>
      <c r="I408" s="243">
        <f t="shared" si="107"/>
        <v>696.63841000000014</v>
      </c>
      <c r="J408" s="244"/>
      <c r="K408" s="245"/>
      <c r="L408" s="243">
        <f t="shared" si="108"/>
        <v>0</v>
      </c>
      <c r="M408" s="246"/>
      <c r="N408" s="245"/>
      <c r="O408" s="243">
        <f t="shared" si="109"/>
        <v>0</v>
      </c>
      <c r="P408" s="246"/>
      <c r="Q408" s="245"/>
      <c r="R408" s="243">
        <f t="shared" si="110"/>
        <v>0</v>
      </c>
      <c r="S408" s="270"/>
      <c r="T408" s="305">
        <f t="shared" ref="T408:T421" si="112">E408+H408+K408+N408+Q408</f>
        <v>1</v>
      </c>
    </row>
    <row r="409" spans="1:20" ht="38.25" hidden="1" x14ac:dyDescent="0.2">
      <c r="A409" s="241" t="s">
        <v>1123</v>
      </c>
      <c r="B409" s="242" t="s">
        <v>1124</v>
      </c>
      <c r="C409" s="205">
        <f>'Planilha orçamentária '!Q411</f>
        <v>115.1349384</v>
      </c>
      <c r="D409" s="244"/>
      <c r="E409" s="245"/>
      <c r="F409" s="243">
        <f t="shared" si="106"/>
        <v>0</v>
      </c>
      <c r="G409" s="244"/>
      <c r="H409" s="245">
        <v>1</v>
      </c>
      <c r="I409" s="243">
        <f t="shared" si="107"/>
        <v>115.1349384</v>
      </c>
      <c r="J409" s="244"/>
      <c r="K409" s="245"/>
      <c r="L409" s="243">
        <f t="shared" si="108"/>
        <v>0</v>
      </c>
      <c r="M409" s="246"/>
      <c r="N409" s="245"/>
      <c r="O409" s="243">
        <f t="shared" si="109"/>
        <v>0</v>
      </c>
      <c r="P409" s="246"/>
      <c r="Q409" s="245"/>
      <c r="R409" s="243">
        <f t="shared" si="110"/>
        <v>0</v>
      </c>
      <c r="S409" s="270"/>
      <c r="T409" s="305">
        <f t="shared" si="112"/>
        <v>1</v>
      </c>
    </row>
    <row r="410" spans="1:20" ht="38.25" hidden="1" x14ac:dyDescent="0.2">
      <c r="A410" s="241" t="s">
        <v>1126</v>
      </c>
      <c r="B410" s="242" t="s">
        <v>1127</v>
      </c>
      <c r="C410" s="205">
        <f>'Planilha orçamentária '!Q412</f>
        <v>250.77859199999997</v>
      </c>
      <c r="D410" s="244"/>
      <c r="E410" s="245"/>
      <c r="F410" s="243">
        <f t="shared" si="106"/>
        <v>0</v>
      </c>
      <c r="G410" s="244"/>
      <c r="H410" s="245">
        <v>1</v>
      </c>
      <c r="I410" s="243">
        <f t="shared" si="107"/>
        <v>250.77859199999997</v>
      </c>
      <c r="J410" s="244"/>
      <c r="K410" s="245"/>
      <c r="L410" s="243">
        <f t="shared" si="108"/>
        <v>0</v>
      </c>
      <c r="M410" s="246"/>
      <c r="N410" s="245"/>
      <c r="O410" s="243">
        <f t="shared" si="109"/>
        <v>0</v>
      </c>
      <c r="P410" s="246"/>
      <c r="Q410" s="245"/>
      <c r="R410" s="243">
        <f t="shared" si="110"/>
        <v>0</v>
      </c>
      <c r="S410" s="270"/>
      <c r="T410" s="305">
        <f t="shared" si="112"/>
        <v>1</v>
      </c>
    </row>
    <row r="411" spans="1:20" ht="38.25" hidden="1" x14ac:dyDescent="0.2">
      <c r="A411" s="241" t="s">
        <v>1129</v>
      </c>
      <c r="B411" s="242" t="s">
        <v>1130</v>
      </c>
      <c r="C411" s="205">
        <f>'Planilha orçamentária '!Q413</f>
        <v>521.64394000000004</v>
      </c>
      <c r="D411" s="244"/>
      <c r="E411" s="245"/>
      <c r="F411" s="243">
        <f t="shared" si="106"/>
        <v>0</v>
      </c>
      <c r="G411" s="244"/>
      <c r="H411" s="245">
        <v>1</v>
      </c>
      <c r="I411" s="243">
        <f t="shared" si="107"/>
        <v>521.64394000000004</v>
      </c>
      <c r="J411" s="244"/>
      <c r="K411" s="245"/>
      <c r="L411" s="243">
        <f t="shared" si="108"/>
        <v>0</v>
      </c>
      <c r="M411" s="246"/>
      <c r="N411" s="245"/>
      <c r="O411" s="243">
        <f t="shared" si="109"/>
        <v>0</v>
      </c>
      <c r="P411" s="246"/>
      <c r="Q411" s="245"/>
      <c r="R411" s="243">
        <f t="shared" si="110"/>
        <v>0</v>
      </c>
      <c r="S411" s="270"/>
      <c r="T411" s="305">
        <f t="shared" si="112"/>
        <v>1</v>
      </c>
    </row>
    <row r="412" spans="1:20" ht="25.5" hidden="1" x14ac:dyDescent="0.2">
      <c r="A412" s="241" t="s">
        <v>1132</v>
      </c>
      <c r="B412" s="242" t="s">
        <v>1133</v>
      </c>
      <c r="C412" s="205">
        <f>'Planilha orçamentária '!Q414</f>
        <v>319.55294799999996</v>
      </c>
      <c r="D412" s="244"/>
      <c r="E412" s="245">
        <v>1</v>
      </c>
      <c r="F412" s="243">
        <f t="shared" si="106"/>
        <v>319.55294799999996</v>
      </c>
      <c r="G412" s="244"/>
      <c r="H412" s="245"/>
      <c r="I412" s="243">
        <f t="shared" si="107"/>
        <v>0</v>
      </c>
      <c r="J412" s="244"/>
      <c r="K412" s="245"/>
      <c r="L412" s="243">
        <f t="shared" si="108"/>
        <v>0</v>
      </c>
      <c r="M412" s="246"/>
      <c r="N412" s="245"/>
      <c r="O412" s="243">
        <f t="shared" si="109"/>
        <v>0</v>
      </c>
      <c r="P412" s="246"/>
      <c r="Q412" s="245"/>
      <c r="R412" s="243">
        <f t="shared" si="110"/>
        <v>0</v>
      </c>
      <c r="S412" s="270"/>
      <c r="T412" s="305">
        <f t="shared" si="112"/>
        <v>1</v>
      </c>
    </row>
    <row r="413" spans="1:20" ht="25.5" hidden="1" x14ac:dyDescent="0.2">
      <c r="A413" s="241" t="s">
        <v>1135</v>
      </c>
      <c r="B413" s="242" t="s">
        <v>1136</v>
      </c>
      <c r="C413" s="205">
        <f>'Planilha orçamentária '!Q415</f>
        <v>1343.8137139199998</v>
      </c>
      <c r="D413" s="244"/>
      <c r="E413" s="245">
        <v>1</v>
      </c>
      <c r="F413" s="243">
        <f t="shared" si="106"/>
        <v>1343.8137139199998</v>
      </c>
      <c r="G413" s="244"/>
      <c r="H413" s="245"/>
      <c r="I413" s="243">
        <f t="shared" si="107"/>
        <v>0</v>
      </c>
      <c r="J413" s="244"/>
      <c r="K413" s="245"/>
      <c r="L413" s="243">
        <f t="shared" si="108"/>
        <v>0</v>
      </c>
      <c r="M413" s="246"/>
      <c r="N413" s="245"/>
      <c r="O413" s="243">
        <f t="shared" si="109"/>
        <v>0</v>
      </c>
      <c r="P413" s="246"/>
      <c r="Q413" s="245"/>
      <c r="R413" s="243">
        <f t="shared" si="110"/>
        <v>0</v>
      </c>
      <c r="S413" s="270"/>
      <c r="T413" s="305">
        <f t="shared" si="112"/>
        <v>1</v>
      </c>
    </row>
    <row r="414" spans="1:20" ht="25.5" hidden="1" x14ac:dyDescent="0.2">
      <c r="A414" s="241" t="s">
        <v>1138</v>
      </c>
      <c r="B414" s="242" t="s">
        <v>1057</v>
      </c>
      <c r="C414" s="205">
        <f>'Planilha orçamentária '!Q416</f>
        <v>88.532283439999986</v>
      </c>
      <c r="D414" s="244"/>
      <c r="E414" s="245">
        <v>1</v>
      </c>
      <c r="F414" s="243">
        <f t="shared" si="106"/>
        <v>88.532283439999986</v>
      </c>
      <c r="G414" s="244"/>
      <c r="H414" s="245"/>
      <c r="I414" s="243">
        <f t="shared" si="107"/>
        <v>0</v>
      </c>
      <c r="J414" s="244"/>
      <c r="K414" s="245"/>
      <c r="L414" s="243">
        <f t="shared" si="108"/>
        <v>0</v>
      </c>
      <c r="M414" s="246"/>
      <c r="N414" s="245"/>
      <c r="O414" s="243">
        <f t="shared" si="109"/>
        <v>0</v>
      </c>
      <c r="P414" s="246"/>
      <c r="Q414" s="245"/>
      <c r="R414" s="243">
        <f t="shared" si="110"/>
        <v>0</v>
      </c>
      <c r="S414" s="270"/>
      <c r="T414" s="305">
        <f t="shared" si="112"/>
        <v>1</v>
      </c>
    </row>
    <row r="415" spans="1:20" ht="25.5" hidden="1" x14ac:dyDescent="0.2">
      <c r="A415" s="241" t="s">
        <v>1140</v>
      </c>
      <c r="B415" s="242" t="s">
        <v>1060</v>
      </c>
      <c r="C415" s="205">
        <f>'Planilha orçamentária '!Q417</f>
        <v>839.3482572800001</v>
      </c>
      <c r="D415" s="244"/>
      <c r="E415" s="245">
        <v>1</v>
      </c>
      <c r="F415" s="243">
        <f t="shared" si="106"/>
        <v>839.3482572800001</v>
      </c>
      <c r="G415" s="244"/>
      <c r="H415" s="245"/>
      <c r="I415" s="243">
        <f t="shared" si="107"/>
        <v>0</v>
      </c>
      <c r="J415" s="244"/>
      <c r="K415" s="245"/>
      <c r="L415" s="243">
        <f t="shared" si="108"/>
        <v>0</v>
      </c>
      <c r="M415" s="246"/>
      <c r="N415" s="245"/>
      <c r="O415" s="243">
        <f t="shared" si="109"/>
        <v>0</v>
      </c>
      <c r="P415" s="246"/>
      <c r="Q415" s="245"/>
      <c r="R415" s="243">
        <f t="shared" si="110"/>
        <v>0</v>
      </c>
      <c r="S415" s="270"/>
      <c r="T415" s="305">
        <f t="shared" si="112"/>
        <v>1</v>
      </c>
    </row>
    <row r="416" spans="1:20" ht="38.25" hidden="1" x14ac:dyDescent="0.2">
      <c r="A416" s="241" t="s">
        <v>1141</v>
      </c>
      <c r="B416" s="242" t="s">
        <v>1142</v>
      </c>
      <c r="C416" s="205">
        <f>'Planilha orçamentária '!Q418</f>
        <v>171.16063359999998</v>
      </c>
      <c r="D416" s="244"/>
      <c r="E416" s="245">
        <v>1</v>
      </c>
      <c r="F416" s="243">
        <f t="shared" si="106"/>
        <v>171.16063359999998</v>
      </c>
      <c r="G416" s="244"/>
      <c r="H416" s="245"/>
      <c r="I416" s="243">
        <f t="shared" si="107"/>
        <v>0</v>
      </c>
      <c r="J416" s="244"/>
      <c r="K416" s="245"/>
      <c r="L416" s="243">
        <f t="shared" si="108"/>
        <v>0</v>
      </c>
      <c r="M416" s="246"/>
      <c r="N416" s="245"/>
      <c r="O416" s="243">
        <f t="shared" si="109"/>
        <v>0</v>
      </c>
      <c r="P416" s="246"/>
      <c r="Q416" s="245"/>
      <c r="R416" s="243">
        <f t="shared" si="110"/>
        <v>0</v>
      </c>
      <c r="S416" s="270"/>
      <c r="T416" s="305">
        <f t="shared" si="112"/>
        <v>1</v>
      </c>
    </row>
    <row r="417" spans="1:21" ht="38.25" hidden="1" x14ac:dyDescent="0.2">
      <c r="A417" s="241" t="s">
        <v>1144</v>
      </c>
      <c r="B417" s="242" t="s">
        <v>1145</v>
      </c>
      <c r="C417" s="205">
        <f>'Planilha orçamentária '!Q419</f>
        <v>1163.6598563999999</v>
      </c>
      <c r="D417" s="244"/>
      <c r="E417" s="245">
        <v>1</v>
      </c>
      <c r="F417" s="243">
        <f t="shared" si="106"/>
        <v>1163.6598563999999</v>
      </c>
      <c r="G417" s="244"/>
      <c r="H417" s="245"/>
      <c r="I417" s="243">
        <f t="shared" si="107"/>
        <v>0</v>
      </c>
      <c r="J417" s="244"/>
      <c r="K417" s="245"/>
      <c r="L417" s="243">
        <f t="shared" si="108"/>
        <v>0</v>
      </c>
      <c r="M417" s="246"/>
      <c r="N417" s="245"/>
      <c r="O417" s="243">
        <f t="shared" si="109"/>
        <v>0</v>
      </c>
      <c r="P417" s="246"/>
      <c r="Q417" s="245"/>
      <c r="R417" s="243">
        <f t="shared" si="110"/>
        <v>0</v>
      </c>
      <c r="S417" s="270"/>
      <c r="T417" s="305">
        <f t="shared" si="112"/>
        <v>1</v>
      </c>
    </row>
    <row r="418" spans="1:21" ht="38.25" hidden="1" x14ac:dyDescent="0.2">
      <c r="A418" s="241" t="s">
        <v>1147</v>
      </c>
      <c r="B418" s="242" t="s">
        <v>1065</v>
      </c>
      <c r="C418" s="205">
        <f>'Planilha orçamentária '!Q420</f>
        <v>431.37213600000001</v>
      </c>
      <c r="D418" s="244"/>
      <c r="E418" s="245">
        <v>1</v>
      </c>
      <c r="F418" s="243">
        <f t="shared" si="106"/>
        <v>431.37213600000001</v>
      </c>
      <c r="G418" s="244"/>
      <c r="H418" s="245"/>
      <c r="I418" s="243">
        <f t="shared" si="107"/>
        <v>0</v>
      </c>
      <c r="J418" s="244"/>
      <c r="K418" s="245"/>
      <c r="L418" s="243">
        <f t="shared" si="108"/>
        <v>0</v>
      </c>
      <c r="M418" s="246"/>
      <c r="N418" s="245"/>
      <c r="O418" s="243">
        <f t="shared" si="109"/>
        <v>0</v>
      </c>
      <c r="P418" s="246"/>
      <c r="Q418" s="245"/>
      <c r="R418" s="243">
        <f t="shared" si="110"/>
        <v>0</v>
      </c>
      <c r="S418" s="270"/>
      <c r="T418" s="305">
        <f t="shared" si="112"/>
        <v>1</v>
      </c>
    </row>
    <row r="419" spans="1:21" ht="38.25" hidden="1" x14ac:dyDescent="0.2">
      <c r="A419" s="241" t="s">
        <v>1148</v>
      </c>
      <c r="B419" s="242" t="s">
        <v>1149</v>
      </c>
      <c r="C419" s="205">
        <f>'Planilha orçamentária '!Q421</f>
        <v>2502.8955626799998</v>
      </c>
      <c r="D419" s="244"/>
      <c r="E419" s="245">
        <v>1</v>
      </c>
      <c r="F419" s="243">
        <f t="shared" si="106"/>
        <v>2502.8955626799998</v>
      </c>
      <c r="G419" s="244"/>
      <c r="H419" s="245"/>
      <c r="I419" s="243">
        <f t="shared" si="107"/>
        <v>0</v>
      </c>
      <c r="J419" s="244"/>
      <c r="K419" s="245"/>
      <c r="L419" s="243">
        <f t="shared" si="108"/>
        <v>0</v>
      </c>
      <c r="M419" s="246"/>
      <c r="N419" s="245"/>
      <c r="O419" s="243">
        <f t="shared" si="109"/>
        <v>0</v>
      </c>
      <c r="P419" s="246"/>
      <c r="Q419" s="245"/>
      <c r="R419" s="243">
        <f t="shared" si="110"/>
        <v>0</v>
      </c>
      <c r="S419" s="270"/>
      <c r="T419" s="305">
        <f t="shared" si="112"/>
        <v>1</v>
      </c>
    </row>
    <row r="420" spans="1:21" ht="38.25" hidden="1" x14ac:dyDescent="0.2">
      <c r="A420" s="241" t="s">
        <v>1173</v>
      </c>
      <c r="B420" s="242" t="s">
        <v>1152</v>
      </c>
      <c r="C420" s="205">
        <f>'Planilha orçamentária '!Q422</f>
        <v>307.92535039999996</v>
      </c>
      <c r="D420" s="244"/>
      <c r="E420" s="245">
        <v>1</v>
      </c>
      <c r="F420" s="243">
        <f t="shared" si="106"/>
        <v>307.92535039999996</v>
      </c>
      <c r="G420" s="244"/>
      <c r="H420" s="245"/>
      <c r="I420" s="243">
        <f t="shared" si="107"/>
        <v>0</v>
      </c>
      <c r="J420" s="244"/>
      <c r="K420" s="245"/>
      <c r="L420" s="243">
        <f t="shared" si="108"/>
        <v>0</v>
      </c>
      <c r="M420" s="246"/>
      <c r="N420" s="245"/>
      <c r="O420" s="243">
        <f t="shared" si="109"/>
        <v>0</v>
      </c>
      <c r="P420" s="246"/>
      <c r="Q420" s="245"/>
      <c r="R420" s="243">
        <f t="shared" si="110"/>
        <v>0</v>
      </c>
      <c r="S420" s="270"/>
      <c r="T420" s="305">
        <f t="shared" si="112"/>
        <v>1</v>
      </c>
    </row>
    <row r="421" spans="1:21" ht="25.5" hidden="1" x14ac:dyDescent="0.2">
      <c r="A421" s="241" t="s">
        <v>1174</v>
      </c>
      <c r="B421" s="242" t="s">
        <v>1155</v>
      </c>
      <c r="C421" s="205">
        <f>'Planilha orçamentária '!Q423</f>
        <v>307.12512600000002</v>
      </c>
      <c r="D421" s="244"/>
      <c r="E421" s="245"/>
      <c r="F421" s="243">
        <f t="shared" si="106"/>
        <v>0</v>
      </c>
      <c r="G421" s="244"/>
      <c r="H421" s="245"/>
      <c r="I421" s="243">
        <f t="shared" si="107"/>
        <v>0</v>
      </c>
      <c r="J421" s="244"/>
      <c r="K421" s="245">
        <v>1</v>
      </c>
      <c r="L421" s="243">
        <f t="shared" si="108"/>
        <v>307.12512600000002</v>
      </c>
      <c r="M421" s="246"/>
      <c r="N421" s="245"/>
      <c r="O421" s="243">
        <f t="shared" si="109"/>
        <v>0</v>
      </c>
      <c r="P421" s="246"/>
      <c r="Q421" s="245"/>
      <c r="R421" s="243">
        <f t="shared" si="110"/>
        <v>0</v>
      </c>
      <c r="S421" s="270"/>
      <c r="T421" s="305">
        <f t="shared" si="112"/>
        <v>1</v>
      </c>
    </row>
    <row r="422" spans="1:21" x14ac:dyDescent="0.2">
      <c r="A422" s="27"/>
      <c r="B422" s="247" t="s">
        <v>1169</v>
      </c>
      <c r="C422" s="248">
        <f>C14+C23+C321+C387</f>
        <v>588212.72637236002</v>
      </c>
      <c r="D422" s="249"/>
      <c r="E422" s="250">
        <f>F422/$C422</f>
        <v>0.2017500908018908</v>
      </c>
      <c r="F422" s="251">
        <f>F14+F23+F321+F387</f>
        <v>118671.97095645138</v>
      </c>
      <c r="G422" s="249"/>
      <c r="H422" s="250">
        <f>I422/$C422</f>
        <v>0.36094490621743186</v>
      </c>
      <c r="I422" s="251">
        <f>I14+I23+I321+I387</f>
        <v>212312.38735637139</v>
      </c>
      <c r="J422" s="249"/>
      <c r="K422" s="250">
        <f>L422/$C422</f>
        <v>0.25302772202239399</v>
      </c>
      <c r="L422" s="251">
        <f>L14+L23+L321+L387</f>
        <v>148834.12621858</v>
      </c>
      <c r="M422" s="249"/>
      <c r="N422" s="250">
        <f>O422/$C422</f>
        <v>0.13427728095828326</v>
      </c>
      <c r="O422" s="251">
        <f>O14+O23+O321+O387-C422*0.05</f>
        <v>78983.605522339174</v>
      </c>
      <c r="P422" s="249"/>
      <c r="Q422" s="250">
        <f>R422/$C422</f>
        <v>0.05</v>
      </c>
      <c r="R422" s="251">
        <f>C422*0.05</f>
        <v>29410.636318618002</v>
      </c>
      <c r="S422" s="271"/>
      <c r="U422" s="171"/>
    </row>
    <row r="423" spans="1:21" x14ac:dyDescent="0.2">
      <c r="A423" s="27"/>
      <c r="B423" s="252" t="s">
        <v>1170</v>
      </c>
      <c r="C423" s="253"/>
      <c r="D423" s="185"/>
      <c r="E423" s="254">
        <f>E422</f>
        <v>0.2017500908018908</v>
      </c>
      <c r="F423" s="255">
        <f>F422</f>
        <v>118671.97095645138</v>
      </c>
      <c r="G423" s="185"/>
      <c r="H423" s="254">
        <f>E423+H422</f>
        <v>0.56269499701932268</v>
      </c>
      <c r="I423" s="255">
        <f>F423+I422</f>
        <v>330984.35831282276</v>
      </c>
      <c r="J423" s="185"/>
      <c r="K423" s="254">
        <f>H423+K422</f>
        <v>0.81572271904171667</v>
      </c>
      <c r="L423" s="255">
        <f>I423+L422</f>
        <v>479818.48453140276</v>
      </c>
      <c r="M423" s="185"/>
      <c r="N423" s="254">
        <f>K423+N422</f>
        <v>0.95</v>
      </c>
      <c r="O423" s="255">
        <f>L423+O422</f>
        <v>558802.09005374194</v>
      </c>
      <c r="P423" s="185"/>
      <c r="Q423" s="254">
        <f>N423+Q422</f>
        <v>1</v>
      </c>
      <c r="R423" s="256">
        <f>O423+R422</f>
        <v>588212.7263723599</v>
      </c>
      <c r="S423" s="271"/>
    </row>
    <row r="424" spans="1:21" x14ac:dyDescent="0.2">
      <c r="A424" s="27"/>
      <c r="B424" s="27"/>
      <c r="C424" s="79"/>
      <c r="D424" s="79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</row>
    <row r="425" spans="1:21" x14ac:dyDescent="0.2">
      <c r="B425" s="27"/>
      <c r="C425" s="79"/>
      <c r="D425" s="79"/>
      <c r="E425" s="27"/>
      <c r="F425" s="27"/>
      <c r="G425" s="27"/>
      <c r="H425" s="27"/>
      <c r="I425" s="27"/>
      <c r="J425" s="27"/>
      <c r="K425" s="27"/>
      <c r="L425" s="27" t="s">
        <v>1171</v>
      </c>
      <c r="M425" s="27"/>
      <c r="N425" s="27"/>
      <c r="O425" s="27"/>
      <c r="P425" s="27"/>
      <c r="Q425" s="27"/>
      <c r="R425" s="257" t="s">
        <v>1396</v>
      </c>
      <c r="S425" s="257"/>
    </row>
    <row r="426" spans="1:21" x14ac:dyDescent="0.2">
      <c r="B426" s="27"/>
      <c r="C426" s="79"/>
      <c r="D426" s="79"/>
      <c r="E426" s="27"/>
      <c r="F426" s="161"/>
      <c r="G426" s="27"/>
      <c r="H426" s="27"/>
      <c r="I426" s="27"/>
      <c r="J426" s="27"/>
      <c r="K426" s="27"/>
      <c r="L426" s="161"/>
      <c r="M426" s="27"/>
      <c r="N426" s="27"/>
      <c r="O426" s="27"/>
      <c r="P426" s="27"/>
      <c r="Q426" s="27"/>
      <c r="R426" s="27"/>
      <c r="S426" s="27"/>
    </row>
    <row r="429" spans="1:21" x14ac:dyDescent="0.2">
      <c r="A429" s="161"/>
      <c r="D429" s="161"/>
      <c r="E429" s="161"/>
      <c r="F429" s="161"/>
      <c r="G429" s="161"/>
      <c r="H429" s="161"/>
      <c r="I429" s="161"/>
      <c r="J429" s="161"/>
      <c r="K429" s="161"/>
      <c r="L429" s="161"/>
      <c r="M429" s="161"/>
      <c r="N429" s="161"/>
      <c r="O429" s="161"/>
      <c r="P429" s="161"/>
      <c r="Q429" s="161"/>
      <c r="R429" s="161"/>
      <c r="S429" s="161"/>
    </row>
  </sheetData>
  <mergeCells count="6">
    <mergeCell ref="Q12:R12"/>
    <mergeCell ref="B4:C4"/>
    <mergeCell ref="E12:F12"/>
    <mergeCell ref="H12:I12"/>
    <mergeCell ref="K12:L12"/>
    <mergeCell ref="N12:O12"/>
  </mergeCells>
  <conditionalFormatting sqref="E14:S387">
    <cfRule type="cellIs" dxfId="0" priority="1" operator="equal">
      <formula>0</formula>
    </cfRule>
  </conditionalFormatting>
  <printOptions horizontalCentered="1"/>
  <pageMargins left="0.23622047244094491" right="0.39370078740157483" top="0.19685039370078741" bottom="0.19685039370078741" header="0" footer="0"/>
  <pageSetup paperSize="9" scale="65" orientation="landscape" horizontalDpi="1200" verticalDpi="1200" r:id="rId1"/>
  <headerFooter>
    <oddFooter>&amp;R&amp;"Verdana,Negrito itálico"&amp;10Página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91D58-D690-41E5-88CC-160FD7BE3CEA}">
  <sheetPr>
    <pageSetUpPr fitToPage="1"/>
  </sheetPr>
  <dimension ref="B4:M66"/>
  <sheetViews>
    <sheetView workbookViewId="0">
      <selection activeCell="D58" sqref="D58"/>
    </sheetView>
  </sheetViews>
  <sheetFormatPr defaultRowHeight="12.75" x14ac:dyDescent="0.2"/>
  <cols>
    <col min="1" max="2" width="9" style="33"/>
    <col min="3" max="3" width="40.625" style="33" customWidth="1"/>
    <col min="4" max="4" width="12" style="33" customWidth="1"/>
    <col min="5" max="11" width="9" style="33"/>
    <col min="12" max="12" width="12.5" style="33" customWidth="1"/>
    <col min="13" max="16384" width="9" style="33"/>
  </cols>
  <sheetData>
    <row r="4" spans="2:13" x14ac:dyDescent="0.2">
      <c r="B4" s="30"/>
      <c r="C4" s="31"/>
      <c r="D4" s="32"/>
    </row>
    <row r="5" spans="2:13" ht="15.75" x14ac:dyDescent="0.2">
      <c r="B5" s="34"/>
      <c r="C5" s="146" t="s">
        <v>381</v>
      </c>
      <c r="D5" s="35"/>
      <c r="E5" s="36"/>
      <c r="F5" s="36"/>
      <c r="G5" s="36"/>
      <c r="H5" s="36"/>
      <c r="I5" s="36"/>
      <c r="J5" s="36"/>
      <c r="K5" s="36"/>
      <c r="L5" s="36"/>
      <c r="M5" s="36"/>
    </row>
    <row r="6" spans="2:13" ht="15.75" x14ac:dyDescent="0.2">
      <c r="B6" s="34"/>
      <c r="C6" s="146" t="s">
        <v>382</v>
      </c>
      <c r="D6" s="35"/>
      <c r="E6" s="36"/>
      <c r="F6" s="36"/>
      <c r="G6" s="36"/>
      <c r="H6" s="36"/>
      <c r="I6" s="36"/>
      <c r="J6" s="36"/>
      <c r="K6" s="36"/>
      <c r="L6" s="36"/>
      <c r="M6" s="36"/>
    </row>
    <row r="7" spans="2:13" ht="15.75" x14ac:dyDescent="0.2">
      <c r="B7" s="37"/>
      <c r="C7" s="147" t="s">
        <v>1158</v>
      </c>
      <c r="D7" s="38"/>
      <c r="E7" s="36"/>
      <c r="F7" s="36"/>
      <c r="G7" s="36"/>
      <c r="H7" s="36"/>
      <c r="I7" s="36"/>
      <c r="J7" s="36"/>
      <c r="K7" s="36"/>
      <c r="L7" s="36"/>
      <c r="M7" s="36"/>
    </row>
    <row r="8" spans="2:13" ht="15.75" x14ac:dyDescent="0.2">
      <c r="B8" s="319"/>
      <c r="C8" s="320"/>
      <c r="D8" s="321"/>
      <c r="E8" s="36"/>
      <c r="F8" s="36"/>
      <c r="G8" s="36"/>
      <c r="H8" s="36"/>
      <c r="I8" s="36"/>
      <c r="J8" s="36"/>
      <c r="K8" s="36"/>
      <c r="L8" s="36"/>
      <c r="M8" s="36"/>
    </row>
    <row r="9" spans="2:13" x14ac:dyDescent="0.2">
      <c r="B9" s="322"/>
      <c r="C9" s="322"/>
      <c r="D9" s="322" t="s">
        <v>383</v>
      </c>
      <c r="E9" s="36"/>
      <c r="F9" s="36"/>
      <c r="G9" s="36"/>
      <c r="H9" s="36"/>
      <c r="I9" s="36"/>
      <c r="J9" s="36"/>
      <c r="K9" s="36"/>
      <c r="L9" s="36"/>
      <c r="M9" s="36"/>
    </row>
    <row r="10" spans="2:13" x14ac:dyDescent="0.2">
      <c r="B10" s="322"/>
      <c r="C10" s="322"/>
      <c r="D10" s="322"/>
      <c r="E10" s="36"/>
      <c r="F10" s="36"/>
      <c r="G10" s="36"/>
      <c r="H10" s="36"/>
      <c r="I10" s="36"/>
      <c r="J10" s="36"/>
      <c r="K10" s="36"/>
      <c r="L10" s="36"/>
      <c r="M10" s="36"/>
    </row>
    <row r="11" spans="2:13" x14ac:dyDescent="0.2">
      <c r="B11" s="322"/>
      <c r="C11" s="322"/>
      <c r="D11" s="322"/>
      <c r="E11" s="36"/>
      <c r="F11" s="36"/>
      <c r="G11" s="36"/>
      <c r="H11" s="36"/>
      <c r="I11" s="36"/>
      <c r="J11" s="36"/>
      <c r="K11" s="36"/>
      <c r="L11" s="36"/>
      <c r="M11" s="36"/>
    </row>
    <row r="12" spans="2:13" x14ac:dyDescent="0.2">
      <c r="B12" s="39" t="s">
        <v>384</v>
      </c>
      <c r="C12" s="40" t="s">
        <v>385</v>
      </c>
      <c r="D12" s="41"/>
      <c r="E12" s="36"/>
      <c r="F12" s="36"/>
      <c r="G12" s="36"/>
      <c r="H12" s="36"/>
      <c r="I12" s="36"/>
      <c r="J12" s="36"/>
      <c r="K12" s="36"/>
      <c r="L12" s="36"/>
      <c r="M12" s="36"/>
    </row>
    <row r="13" spans="2:13" x14ac:dyDescent="0.2">
      <c r="B13" s="39"/>
      <c r="C13" s="42"/>
      <c r="D13" s="41"/>
      <c r="E13" s="36"/>
      <c r="F13" s="36"/>
      <c r="G13" s="36"/>
      <c r="H13" s="36"/>
      <c r="I13" s="36"/>
      <c r="J13" s="36"/>
      <c r="K13" s="36"/>
      <c r="L13" s="36"/>
      <c r="M13" s="36"/>
    </row>
    <row r="14" spans="2:13" x14ac:dyDescent="0.2">
      <c r="B14" s="39" t="s">
        <v>360</v>
      </c>
      <c r="C14" s="323" t="s">
        <v>386</v>
      </c>
      <c r="D14" s="323"/>
      <c r="E14" s="36"/>
      <c r="F14" s="36"/>
      <c r="G14" s="36"/>
      <c r="H14" s="36"/>
      <c r="I14" s="36"/>
      <c r="J14" s="36"/>
      <c r="K14" s="36"/>
      <c r="L14" s="36"/>
      <c r="M14" s="36"/>
    </row>
    <row r="15" spans="2:13" x14ac:dyDescent="0.2">
      <c r="B15" s="39" t="s">
        <v>387</v>
      </c>
      <c r="C15" s="39" t="s">
        <v>388</v>
      </c>
      <c r="D15" s="43">
        <v>2.5000000000000001E-3</v>
      </c>
      <c r="E15" s="36"/>
      <c r="F15" s="36"/>
      <c r="G15" s="36"/>
      <c r="H15" s="36"/>
      <c r="I15" s="36"/>
      <c r="J15" s="36"/>
      <c r="K15" s="36"/>
      <c r="L15" s="36"/>
      <c r="M15" s="36"/>
    </row>
    <row r="16" spans="2:13" x14ac:dyDescent="0.2">
      <c r="B16" s="39" t="s">
        <v>389</v>
      </c>
      <c r="C16" s="39" t="s">
        <v>390</v>
      </c>
      <c r="D16" s="43">
        <v>3.5000000000000001E-3</v>
      </c>
      <c r="E16" s="36"/>
      <c r="F16" s="36"/>
      <c r="G16" s="36"/>
      <c r="H16" s="36"/>
      <c r="I16" s="36"/>
      <c r="J16" s="36"/>
      <c r="K16" s="36"/>
      <c r="L16" s="36"/>
      <c r="M16" s="36"/>
    </row>
    <row r="17" spans="2:13" x14ac:dyDescent="0.2">
      <c r="B17" s="39" t="s">
        <v>391</v>
      </c>
      <c r="C17" s="39" t="s">
        <v>392</v>
      </c>
      <c r="D17" s="43">
        <v>3.5000000000000001E-3</v>
      </c>
      <c r="E17" s="36"/>
      <c r="F17" s="36"/>
      <c r="G17" s="36"/>
      <c r="H17" s="36"/>
      <c r="I17" s="36"/>
      <c r="J17" s="36"/>
      <c r="K17" s="36"/>
      <c r="L17" s="36"/>
      <c r="M17" s="36"/>
    </row>
    <row r="18" spans="2:13" x14ac:dyDescent="0.2">
      <c r="B18" s="39" t="s">
        <v>393</v>
      </c>
      <c r="C18" s="39" t="s">
        <v>394</v>
      </c>
      <c r="D18" s="43">
        <v>2.5000000000000001E-3</v>
      </c>
      <c r="E18" s="36"/>
      <c r="F18" s="36"/>
      <c r="G18" s="36"/>
      <c r="H18" s="36"/>
      <c r="I18" s="36"/>
      <c r="J18" s="36"/>
      <c r="K18" s="36"/>
      <c r="L18" s="36"/>
      <c r="M18" s="36"/>
    </row>
    <row r="19" spans="2:13" x14ac:dyDescent="0.2">
      <c r="B19" s="39" t="s">
        <v>395</v>
      </c>
      <c r="C19" s="39" t="s">
        <v>396</v>
      </c>
      <c r="D19" s="43">
        <v>3.5000000000000001E-3</v>
      </c>
      <c r="E19" s="36"/>
      <c r="F19" s="36"/>
      <c r="G19" s="36"/>
      <c r="H19" s="36"/>
      <c r="I19" s="36"/>
      <c r="J19" s="36"/>
      <c r="K19" s="36"/>
      <c r="L19" s="36"/>
      <c r="M19" s="36"/>
    </row>
    <row r="20" spans="2:13" x14ac:dyDescent="0.2">
      <c r="B20" s="39" t="s">
        <v>397</v>
      </c>
      <c r="C20" s="39" t="s">
        <v>398</v>
      </c>
      <c r="D20" s="43">
        <v>7.0000000000000001E-3</v>
      </c>
      <c r="E20" s="36"/>
      <c r="F20" s="36"/>
      <c r="G20" s="36"/>
      <c r="H20" s="36"/>
      <c r="I20" s="36"/>
      <c r="J20" s="36"/>
      <c r="K20" s="36"/>
      <c r="L20" s="36"/>
      <c r="M20" s="36"/>
    </row>
    <row r="21" spans="2:13" x14ac:dyDescent="0.2">
      <c r="B21" s="39"/>
      <c r="C21" s="42"/>
      <c r="D21" s="43"/>
      <c r="E21" s="36"/>
      <c r="F21" s="36"/>
      <c r="G21" s="36"/>
      <c r="H21" s="36"/>
      <c r="I21" s="36"/>
      <c r="J21" s="36"/>
      <c r="K21" s="36"/>
      <c r="L21" s="36"/>
      <c r="M21" s="36"/>
    </row>
    <row r="22" spans="2:13" x14ac:dyDescent="0.2">
      <c r="B22" s="39" t="s">
        <v>361</v>
      </c>
      <c r="C22" s="39" t="s">
        <v>399</v>
      </c>
      <c r="D22" s="43"/>
      <c r="E22" s="36"/>
      <c r="F22" s="36"/>
      <c r="G22" s="36"/>
      <c r="H22" s="36"/>
      <c r="I22" s="36"/>
      <c r="J22" s="36"/>
      <c r="K22" s="36"/>
      <c r="L22" s="36"/>
      <c r="M22" s="36"/>
    </row>
    <row r="23" spans="2:13" x14ac:dyDescent="0.2">
      <c r="B23" s="39" t="s">
        <v>400</v>
      </c>
      <c r="C23" s="39" t="s">
        <v>401</v>
      </c>
      <c r="D23" s="43">
        <v>2.0000000000000001E-4</v>
      </c>
      <c r="E23" s="36"/>
      <c r="F23" s="36"/>
      <c r="G23" s="36"/>
      <c r="H23" s="36"/>
      <c r="I23" s="36"/>
      <c r="J23" s="36"/>
      <c r="K23" s="36"/>
      <c r="L23" s="36"/>
      <c r="M23" s="36"/>
    </row>
    <row r="24" spans="2:13" x14ac:dyDescent="0.2">
      <c r="B24" s="39" t="s">
        <v>402</v>
      </c>
      <c r="C24" s="39" t="s">
        <v>403</v>
      </c>
      <c r="D24" s="43">
        <v>4.0000000000000002E-4</v>
      </c>
      <c r="E24" s="36"/>
      <c r="F24" s="36"/>
      <c r="G24" s="36"/>
      <c r="H24" s="36"/>
      <c r="I24" s="36"/>
      <c r="J24" s="36"/>
      <c r="K24" s="36"/>
      <c r="L24" s="36"/>
      <c r="M24" s="36"/>
    </row>
    <row r="25" spans="2:13" x14ac:dyDescent="0.2">
      <c r="B25" s="39" t="s">
        <v>404</v>
      </c>
      <c r="C25" s="39" t="s">
        <v>405</v>
      </c>
      <c r="D25" s="43">
        <v>4.0000000000000002E-4</v>
      </c>
      <c r="E25" s="36"/>
      <c r="F25" s="36"/>
      <c r="G25" s="36"/>
      <c r="H25" s="36"/>
      <c r="I25" s="36"/>
      <c r="J25" s="36"/>
      <c r="K25" s="36"/>
      <c r="L25" s="36"/>
      <c r="M25" s="36"/>
    </row>
    <row r="26" spans="2:13" x14ac:dyDescent="0.2">
      <c r="B26" s="39" t="s">
        <v>406</v>
      </c>
      <c r="C26" s="39" t="s">
        <v>407</v>
      </c>
      <c r="D26" s="43">
        <v>4.0000000000000002E-4</v>
      </c>
      <c r="E26" s="36"/>
      <c r="F26" s="36"/>
      <c r="G26" s="36"/>
      <c r="H26" s="36"/>
      <c r="I26" s="36"/>
      <c r="J26" s="36"/>
      <c r="K26" s="36"/>
      <c r="L26" s="36"/>
      <c r="M26" s="36"/>
    </row>
    <row r="27" spans="2:13" x14ac:dyDescent="0.2">
      <c r="B27" s="39" t="s">
        <v>408</v>
      </c>
      <c r="C27" s="39" t="s">
        <v>409</v>
      </c>
      <c r="D27" s="43">
        <v>4.0000000000000002E-4</v>
      </c>
      <c r="E27" s="36"/>
      <c r="F27" s="36"/>
      <c r="G27" s="36"/>
      <c r="H27" s="36"/>
      <c r="I27" s="36"/>
      <c r="J27" s="36"/>
      <c r="K27" s="36"/>
      <c r="L27" s="36"/>
      <c r="M27" s="36"/>
    </row>
    <row r="28" spans="2:13" x14ac:dyDescent="0.2">
      <c r="B28" s="39" t="s">
        <v>410</v>
      </c>
      <c r="C28" s="39" t="s">
        <v>411</v>
      </c>
      <c r="D28" s="43">
        <v>4.0000000000000002E-4</v>
      </c>
      <c r="E28" s="36"/>
      <c r="F28" s="36"/>
      <c r="G28" s="36"/>
      <c r="H28" s="36"/>
      <c r="I28" s="36"/>
      <c r="J28" s="36"/>
      <c r="K28" s="36"/>
      <c r="L28" s="36"/>
      <c r="M28" s="36"/>
    </row>
    <row r="29" spans="2:13" x14ac:dyDescent="0.2">
      <c r="B29" s="39" t="s">
        <v>412</v>
      </c>
      <c r="C29" s="39" t="s">
        <v>413</v>
      </c>
      <c r="D29" s="43">
        <v>5.0000000000000001E-4</v>
      </c>
      <c r="E29" s="36"/>
      <c r="F29" s="36"/>
      <c r="G29" s="36"/>
      <c r="H29" s="36"/>
      <c r="I29" s="36"/>
      <c r="J29" s="36"/>
      <c r="K29" s="36"/>
      <c r="L29" s="36"/>
      <c r="M29" s="36"/>
    </row>
    <row r="30" spans="2:13" x14ac:dyDescent="0.2">
      <c r="B30" s="39"/>
      <c r="C30" s="40" t="s">
        <v>414</v>
      </c>
      <c r="D30" s="44">
        <f>SUM(D15:D29)</f>
        <v>2.5200000000000004E-2</v>
      </c>
      <c r="E30" s="36"/>
      <c r="F30" s="36"/>
      <c r="G30" s="36"/>
      <c r="H30" s="36"/>
      <c r="I30" s="36"/>
      <c r="J30" s="36"/>
      <c r="K30" s="36"/>
      <c r="L30" s="36"/>
      <c r="M30" s="36"/>
    </row>
    <row r="31" spans="2:13" x14ac:dyDescent="0.2">
      <c r="B31" s="39"/>
      <c r="C31" s="42"/>
      <c r="D31" s="43"/>
      <c r="E31" s="36"/>
      <c r="F31" s="36"/>
      <c r="G31" s="36"/>
      <c r="H31" s="36"/>
      <c r="I31" s="36"/>
      <c r="J31" s="36"/>
      <c r="K31" s="36"/>
      <c r="L31" s="36"/>
      <c r="M31" s="36"/>
    </row>
    <row r="32" spans="2:13" x14ac:dyDescent="0.2">
      <c r="B32" s="39"/>
      <c r="C32" s="42"/>
      <c r="D32" s="43"/>
      <c r="E32" s="36"/>
      <c r="F32" s="36"/>
      <c r="G32" s="36"/>
      <c r="H32" s="36"/>
      <c r="I32" s="36"/>
      <c r="J32" s="36"/>
      <c r="K32" s="36"/>
      <c r="L32" s="36"/>
      <c r="M32" s="36"/>
    </row>
    <row r="33" spans="2:13" x14ac:dyDescent="0.2">
      <c r="B33" s="39">
        <v>2</v>
      </c>
      <c r="C33" s="40" t="s">
        <v>415</v>
      </c>
      <c r="D33" s="43"/>
      <c r="E33" s="36"/>
      <c r="F33" s="36"/>
      <c r="G33" s="36"/>
      <c r="H33" s="36"/>
      <c r="I33" s="36"/>
      <c r="J33" s="36"/>
      <c r="K33" s="36"/>
      <c r="L33" s="36"/>
      <c r="M33" s="36"/>
    </row>
    <row r="34" spans="2:13" x14ac:dyDescent="0.2">
      <c r="B34" s="39" t="s">
        <v>362</v>
      </c>
      <c r="C34" s="39" t="s">
        <v>416</v>
      </c>
      <c r="D34" s="43">
        <v>8.9999999999999993E-3</v>
      </c>
      <c r="E34" s="36"/>
      <c r="F34" s="36"/>
      <c r="G34" s="36"/>
      <c r="H34" s="36"/>
      <c r="I34" s="36"/>
      <c r="J34" s="36"/>
      <c r="K34" s="36"/>
      <c r="L34" s="36"/>
      <c r="M34" s="36"/>
    </row>
    <row r="35" spans="2:13" x14ac:dyDescent="0.2">
      <c r="B35" s="39" t="s">
        <v>363</v>
      </c>
      <c r="C35" s="39" t="s">
        <v>417</v>
      </c>
      <c r="D35" s="43">
        <v>3.5000000000000001E-3</v>
      </c>
      <c r="E35" s="36"/>
      <c r="F35" s="36"/>
      <c r="G35" s="36"/>
      <c r="H35" s="36"/>
      <c r="I35" s="36"/>
      <c r="J35" s="36"/>
      <c r="K35" s="36"/>
      <c r="L35" s="36"/>
      <c r="M35" s="36"/>
    </row>
    <row r="36" spans="2:13" x14ac:dyDescent="0.2">
      <c r="B36" s="39" t="s">
        <v>364</v>
      </c>
      <c r="C36" s="39" t="s">
        <v>418</v>
      </c>
      <c r="D36" s="43">
        <v>3.5000000000000001E-3</v>
      </c>
      <c r="E36" s="36"/>
      <c r="F36" s="36"/>
      <c r="G36" s="36"/>
      <c r="H36" s="36"/>
      <c r="I36" s="36"/>
      <c r="J36" s="36"/>
      <c r="K36" s="36"/>
      <c r="L36" s="36"/>
      <c r="M36" s="36"/>
    </row>
    <row r="37" spans="2:13" x14ac:dyDescent="0.2">
      <c r="B37" s="39"/>
      <c r="C37" s="40" t="s">
        <v>419</v>
      </c>
      <c r="D37" s="44">
        <f>SUM(D34:D36)</f>
        <v>1.6E-2</v>
      </c>
      <c r="E37" s="36"/>
      <c r="F37" s="36"/>
      <c r="G37" s="36"/>
      <c r="H37" s="36"/>
      <c r="I37" s="36"/>
      <c r="J37" s="36"/>
      <c r="K37" s="36"/>
      <c r="L37" s="36"/>
      <c r="M37" s="36"/>
    </row>
    <row r="38" spans="2:13" x14ac:dyDescent="0.2">
      <c r="B38" s="39"/>
      <c r="C38" s="42"/>
      <c r="D38" s="43"/>
      <c r="E38" s="36"/>
      <c r="F38" s="36"/>
      <c r="G38" s="36"/>
      <c r="H38" s="36"/>
      <c r="I38" s="36"/>
      <c r="J38" s="36"/>
      <c r="K38" s="36"/>
      <c r="L38" s="36"/>
      <c r="M38" s="36"/>
    </row>
    <row r="39" spans="2:13" x14ac:dyDescent="0.2">
      <c r="B39" s="39"/>
      <c r="C39" s="42"/>
      <c r="D39" s="43"/>
      <c r="E39" s="36"/>
      <c r="F39" s="36"/>
      <c r="G39" s="36"/>
      <c r="H39" s="36"/>
      <c r="I39" s="36"/>
      <c r="J39" s="36"/>
      <c r="K39" s="36"/>
      <c r="L39" s="36"/>
      <c r="M39" s="36"/>
    </row>
    <row r="40" spans="2:13" x14ac:dyDescent="0.2">
      <c r="B40" s="39">
        <v>3</v>
      </c>
      <c r="C40" s="40" t="s">
        <v>420</v>
      </c>
      <c r="D40" s="43"/>
      <c r="E40" s="36"/>
      <c r="F40" s="36"/>
      <c r="G40" s="36"/>
      <c r="H40" s="36"/>
      <c r="I40" s="36"/>
      <c r="J40" s="36"/>
      <c r="K40" s="36"/>
      <c r="L40" s="36"/>
      <c r="M40" s="36"/>
    </row>
    <row r="41" spans="2:13" x14ac:dyDescent="0.2">
      <c r="B41" s="39" t="s">
        <v>366</v>
      </c>
      <c r="C41" s="39" t="s">
        <v>421</v>
      </c>
      <c r="D41" s="43">
        <v>0.01</v>
      </c>
      <c r="E41" s="36"/>
      <c r="F41" s="36"/>
      <c r="G41" s="36"/>
      <c r="H41" s="36"/>
      <c r="I41" s="36"/>
      <c r="J41" s="36"/>
      <c r="K41" s="36"/>
      <c r="L41" s="36"/>
      <c r="M41" s="36"/>
    </row>
    <row r="42" spans="2:13" x14ac:dyDescent="0.2">
      <c r="B42" s="39"/>
      <c r="C42" s="40" t="s">
        <v>419</v>
      </c>
      <c r="D42" s="44">
        <f>SUM(D41:D41)</f>
        <v>0.01</v>
      </c>
      <c r="E42" s="36"/>
      <c r="F42" s="36"/>
      <c r="G42" s="36"/>
      <c r="H42" s="36"/>
      <c r="I42" s="36"/>
      <c r="J42" s="36"/>
      <c r="K42" s="36"/>
      <c r="L42" s="36"/>
      <c r="M42" s="36"/>
    </row>
    <row r="43" spans="2:13" x14ac:dyDescent="0.2">
      <c r="B43" s="39"/>
      <c r="C43" s="42"/>
      <c r="D43" s="43"/>
      <c r="E43" s="36"/>
      <c r="F43" s="36"/>
      <c r="G43" s="36"/>
      <c r="H43" s="36"/>
      <c r="I43" s="36"/>
      <c r="J43" s="36"/>
      <c r="K43" s="36"/>
      <c r="L43" s="36"/>
      <c r="M43" s="36"/>
    </row>
    <row r="44" spans="2:13" ht="13.5" thickBot="1" x14ac:dyDescent="0.25">
      <c r="B44" s="39"/>
      <c r="C44" s="42"/>
      <c r="D44" s="43"/>
      <c r="E44" s="36"/>
      <c r="F44" s="36"/>
      <c r="G44" s="36"/>
      <c r="H44" s="36"/>
      <c r="I44" s="36"/>
      <c r="J44" s="36"/>
      <c r="K44" s="36"/>
      <c r="L44" s="36"/>
      <c r="M44" s="36"/>
    </row>
    <row r="45" spans="2:13" ht="13.5" thickTop="1" x14ac:dyDescent="0.2">
      <c r="B45" s="39">
        <v>4</v>
      </c>
      <c r="C45" s="40" t="s">
        <v>422</v>
      </c>
      <c r="D45" s="43"/>
      <c r="E45" s="36"/>
      <c r="F45" s="36"/>
      <c r="G45" s="45"/>
      <c r="H45" s="46"/>
      <c r="I45" s="46"/>
      <c r="J45" s="46"/>
      <c r="K45" s="46"/>
      <c r="L45" s="47"/>
      <c r="M45" s="36"/>
    </row>
    <row r="46" spans="2:13" x14ac:dyDescent="0.2">
      <c r="B46" s="39" t="s">
        <v>367</v>
      </c>
      <c r="C46" s="39" t="s">
        <v>423</v>
      </c>
      <c r="D46" s="43">
        <v>6.4999999999999997E-3</v>
      </c>
      <c r="E46" s="36"/>
      <c r="F46" s="36"/>
      <c r="G46" s="48" t="s">
        <v>424</v>
      </c>
      <c r="H46" s="36"/>
      <c r="I46" s="36"/>
      <c r="J46" s="36"/>
      <c r="K46" s="36"/>
      <c r="L46" s="49"/>
      <c r="M46" s="36"/>
    </row>
    <row r="47" spans="2:13" x14ac:dyDescent="0.2">
      <c r="B47" s="39" t="s">
        <v>368</v>
      </c>
      <c r="C47" s="39" t="s">
        <v>425</v>
      </c>
      <c r="D47" s="43">
        <v>0.03</v>
      </c>
      <c r="E47" s="36"/>
      <c r="F47" s="36"/>
      <c r="G47" s="50" t="s">
        <v>426</v>
      </c>
      <c r="H47" s="36"/>
      <c r="I47" s="36"/>
      <c r="J47" s="36"/>
      <c r="K47" s="36"/>
      <c r="L47" s="51">
        <f>'Planilha orçamentária '!L424</f>
        <v>471173.28290000005</v>
      </c>
      <c r="M47" s="36"/>
    </row>
    <row r="48" spans="2:13" x14ac:dyDescent="0.2">
      <c r="B48" s="39" t="s">
        <v>369</v>
      </c>
      <c r="C48" s="39" t="s">
        <v>427</v>
      </c>
      <c r="D48" s="43">
        <f>L51</f>
        <v>1.7182856782901022E-2</v>
      </c>
      <c r="E48" s="36"/>
      <c r="F48" s="36"/>
      <c r="G48" s="50" t="s">
        <v>428</v>
      </c>
      <c r="H48" s="36"/>
      <c r="I48" s="36"/>
      <c r="J48" s="36"/>
      <c r="K48" s="36"/>
      <c r="L48" s="51">
        <f>'Planilha orçamentária '!J424</f>
        <v>161922.06080000015</v>
      </c>
      <c r="M48" s="36"/>
    </row>
    <row r="49" spans="2:13" x14ac:dyDescent="0.2">
      <c r="B49" s="39" t="s">
        <v>370</v>
      </c>
      <c r="C49" s="52" t="s">
        <v>429</v>
      </c>
      <c r="D49" s="43">
        <v>4.4999999999999998E-2</v>
      </c>
      <c r="E49" s="36"/>
      <c r="F49" s="36"/>
      <c r="G49" s="50" t="s">
        <v>430</v>
      </c>
      <c r="H49" s="36"/>
      <c r="I49" s="36"/>
      <c r="J49" s="36"/>
      <c r="K49" s="36"/>
      <c r="L49" s="53">
        <f>L48/L47</f>
        <v>0.34365713565802042</v>
      </c>
      <c r="M49" s="36"/>
    </row>
    <row r="50" spans="2:13" x14ac:dyDescent="0.2">
      <c r="B50" s="39"/>
      <c r="C50" s="40" t="s">
        <v>431</v>
      </c>
      <c r="D50" s="44">
        <f>SUM(D45:D49)</f>
        <v>9.8682856782901021E-2</v>
      </c>
      <c r="E50" s="36"/>
      <c r="F50" s="36"/>
      <c r="G50" s="50" t="s">
        <v>1159</v>
      </c>
      <c r="H50" s="36"/>
      <c r="I50" s="36"/>
      <c r="J50" s="36"/>
      <c r="K50" s="36"/>
      <c r="L50" s="53">
        <v>0.05</v>
      </c>
      <c r="M50" s="36"/>
    </row>
    <row r="51" spans="2:13" x14ac:dyDescent="0.2">
      <c r="B51" s="39"/>
      <c r="C51" s="42"/>
      <c r="D51" s="43"/>
      <c r="E51" s="36"/>
      <c r="F51" s="36"/>
      <c r="G51" s="54" t="s">
        <v>432</v>
      </c>
      <c r="H51" s="55"/>
      <c r="I51" s="55"/>
      <c r="J51" s="55"/>
      <c r="K51" s="55"/>
      <c r="L51" s="56">
        <f>L50*L49</f>
        <v>1.7182856782901022E-2</v>
      </c>
      <c r="M51" s="36"/>
    </row>
    <row r="52" spans="2:13" ht="13.5" thickBot="1" x14ac:dyDescent="0.25">
      <c r="B52" s="39"/>
      <c r="C52" s="42"/>
      <c r="D52" s="43"/>
      <c r="E52" s="36"/>
      <c r="F52" s="36"/>
      <c r="G52" s="57"/>
      <c r="H52" s="58"/>
      <c r="I52" s="58"/>
      <c r="J52" s="58"/>
      <c r="K52" s="58"/>
      <c r="L52" s="59"/>
      <c r="M52" s="36"/>
    </row>
    <row r="53" spans="2:13" ht="13.5" thickTop="1" x14ac:dyDescent="0.2">
      <c r="B53" s="39">
        <v>5</v>
      </c>
      <c r="C53" s="40" t="s">
        <v>433</v>
      </c>
      <c r="D53" s="43"/>
      <c r="E53" s="36"/>
      <c r="F53" s="36"/>
      <c r="G53" s="36"/>
      <c r="H53" s="36"/>
      <c r="I53" s="36"/>
      <c r="J53" s="36"/>
      <c r="K53" s="36"/>
      <c r="L53" s="36"/>
      <c r="M53" s="36"/>
    </row>
    <row r="54" spans="2:13" x14ac:dyDescent="0.2">
      <c r="B54" s="39" t="s">
        <v>434</v>
      </c>
      <c r="C54" s="39" t="s">
        <v>435</v>
      </c>
      <c r="D54" s="43">
        <v>7.0000000000000007E-2</v>
      </c>
      <c r="E54" s="36"/>
      <c r="F54" s="36"/>
      <c r="G54" s="36"/>
      <c r="H54" s="36"/>
      <c r="I54" s="36"/>
      <c r="J54" s="36"/>
      <c r="K54" s="36"/>
      <c r="L54" s="36"/>
      <c r="M54" s="36"/>
    </row>
    <row r="55" spans="2:13" x14ac:dyDescent="0.2">
      <c r="B55" s="39"/>
      <c r="C55" s="40" t="s">
        <v>419</v>
      </c>
      <c r="D55" s="44">
        <f>SUM(D54:D54)</f>
        <v>7.0000000000000007E-2</v>
      </c>
      <c r="E55" s="36"/>
      <c r="F55" s="36"/>
      <c r="G55" s="36"/>
      <c r="H55" s="36"/>
      <c r="I55" s="60"/>
      <c r="J55" s="36"/>
      <c r="K55" s="36"/>
      <c r="L55" s="36"/>
      <c r="M55" s="36"/>
    </row>
    <row r="56" spans="2:13" ht="15.75" customHeight="1" x14ac:dyDescent="0.2">
      <c r="B56" s="324"/>
      <c r="C56" s="324"/>
      <c r="D56" s="61">
        <f>(((1+(D30+D37))*(1+D42)*(1+D55))/(1-D50))-1</f>
        <v>0.24842276491457871</v>
      </c>
      <c r="E56" s="60"/>
      <c r="F56" s="36"/>
      <c r="G56" s="36"/>
      <c r="H56" s="36"/>
      <c r="I56" s="36"/>
      <c r="J56" s="36"/>
      <c r="K56" s="60"/>
      <c r="L56" s="36"/>
      <c r="M56" s="36"/>
    </row>
    <row r="57" spans="2:13" x14ac:dyDescent="0.2">
      <c r="B57" s="36"/>
      <c r="C57" s="36"/>
      <c r="D57" s="62" t="s">
        <v>1397</v>
      </c>
      <c r="E57" s="36"/>
      <c r="F57" s="36"/>
      <c r="G57" s="36"/>
      <c r="H57" s="36"/>
      <c r="I57" s="36"/>
      <c r="J57" s="36"/>
      <c r="K57" s="36"/>
      <c r="L57" s="36"/>
      <c r="M57" s="36"/>
    </row>
    <row r="58" spans="2:13" x14ac:dyDescent="0.2">
      <c r="B58" s="36"/>
      <c r="C58" s="63" t="s">
        <v>436</v>
      </c>
      <c r="E58" s="36"/>
      <c r="F58" s="36"/>
      <c r="G58" s="36"/>
      <c r="H58" s="36"/>
      <c r="I58" s="36"/>
      <c r="J58" s="36"/>
      <c r="K58" s="36"/>
      <c r="L58" s="36"/>
      <c r="M58" s="36"/>
    </row>
    <row r="59" spans="2:13" x14ac:dyDescent="0.2">
      <c r="B59" s="36"/>
      <c r="C59" s="63" t="s">
        <v>437</v>
      </c>
      <c r="E59" s="36"/>
      <c r="F59" s="36"/>
      <c r="G59" s="36"/>
      <c r="H59" s="36"/>
      <c r="I59" s="36"/>
      <c r="J59" s="36"/>
      <c r="K59" s="36"/>
      <c r="L59" s="36"/>
      <c r="M59" s="36"/>
    </row>
    <row r="60" spans="2:13" x14ac:dyDescent="0.2">
      <c r="B60" s="36"/>
      <c r="C60" s="63" t="s">
        <v>374</v>
      </c>
      <c r="E60" s="36"/>
      <c r="F60" s="36"/>
      <c r="G60" s="36"/>
      <c r="H60" s="36"/>
      <c r="I60" s="36"/>
      <c r="J60" s="36"/>
      <c r="K60" s="36"/>
      <c r="L60" s="36"/>
      <c r="M60" s="36"/>
    </row>
    <row r="61" spans="2:13" ht="14.25" x14ac:dyDescent="0.2">
      <c r="C61" s="63" t="s">
        <v>438</v>
      </c>
      <c r="E61" s="64"/>
      <c r="F61" s="64"/>
      <c r="H61" s="65"/>
      <c r="I61" s="63"/>
      <c r="J61" s="36"/>
      <c r="K61" s="36"/>
      <c r="L61" s="36"/>
      <c r="M61" s="36"/>
    </row>
    <row r="62" spans="2:13" x14ac:dyDescent="0.2">
      <c r="C62" s="63"/>
      <c r="H62" s="66"/>
      <c r="I62" s="63"/>
      <c r="J62" s="36"/>
      <c r="K62" s="36"/>
      <c r="L62" s="36"/>
      <c r="M62" s="36"/>
    </row>
    <row r="63" spans="2:13" x14ac:dyDescent="0.2">
      <c r="C63" s="63"/>
      <c r="H63" s="66"/>
      <c r="I63" s="63"/>
      <c r="J63" s="36"/>
      <c r="K63" s="36"/>
      <c r="L63" s="36"/>
      <c r="M63" s="36"/>
    </row>
    <row r="64" spans="2:13" x14ac:dyDescent="0.2">
      <c r="I64" s="63"/>
      <c r="J64" s="36"/>
      <c r="K64" s="36"/>
      <c r="L64" s="36"/>
      <c r="M64" s="36"/>
    </row>
    <row r="65" spans="2:13" x14ac:dyDescent="0.2"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</row>
    <row r="66" spans="2:13" x14ac:dyDescent="0.2"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</row>
  </sheetData>
  <sheetProtection selectLockedCells="1" selectUnlockedCells="1"/>
  <mergeCells count="5">
    <mergeCell ref="B8:D8"/>
    <mergeCell ref="B9:C11"/>
    <mergeCell ref="D9:D11"/>
    <mergeCell ref="C14:D14"/>
    <mergeCell ref="B56:C56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DF77A-1788-4CD3-9A87-46DDD3A312B9}">
  <sheetPr>
    <pageSetUpPr fitToPage="1"/>
  </sheetPr>
  <dimension ref="A1:H385"/>
  <sheetViews>
    <sheetView showGridLines="0" workbookViewId="0">
      <pane ySplit="15" topLeftCell="A16" activePane="bottomLeft" state="frozen"/>
      <selection pane="bottomLeft" activeCell="E379" sqref="E379"/>
    </sheetView>
  </sheetViews>
  <sheetFormatPr defaultRowHeight="12.75" x14ac:dyDescent="0.2"/>
  <cols>
    <col min="1" max="1" width="9" style="5" customWidth="1"/>
    <col min="2" max="2" width="61.375" style="5" customWidth="1"/>
    <col min="3" max="3" width="11.125" style="5" customWidth="1"/>
    <col min="4" max="4" width="15" style="290" customWidth="1"/>
    <col min="5" max="5" width="14" style="28" customWidth="1"/>
    <col min="6" max="6" width="1.625" style="300" customWidth="1"/>
    <col min="7" max="16384" width="9" style="5"/>
  </cols>
  <sheetData>
    <row r="1" spans="1:8" x14ac:dyDescent="0.2">
      <c r="A1" s="1"/>
      <c r="B1" s="2"/>
      <c r="C1" s="3"/>
      <c r="D1" s="289"/>
      <c r="E1" s="76"/>
      <c r="F1" s="295"/>
    </row>
    <row r="2" spans="1:8" x14ac:dyDescent="0.2">
      <c r="A2" s="6"/>
      <c r="B2" s="7"/>
      <c r="C2" s="8"/>
      <c r="D2" s="77"/>
      <c r="E2" s="78"/>
      <c r="F2" s="296"/>
    </row>
    <row r="3" spans="1:8" ht="19.5" x14ac:dyDescent="0.25">
      <c r="A3" s="6"/>
      <c r="B3" s="10" t="s">
        <v>347</v>
      </c>
      <c r="E3" s="78"/>
      <c r="F3" s="296"/>
    </row>
    <row r="4" spans="1:8" x14ac:dyDescent="0.2">
      <c r="A4" s="6"/>
      <c r="B4" s="11" t="s">
        <v>348</v>
      </c>
      <c r="C4" s="8"/>
      <c r="D4" s="77"/>
      <c r="E4" s="78"/>
      <c r="F4" s="296"/>
    </row>
    <row r="5" spans="1:8" x14ac:dyDescent="0.2">
      <c r="A5" s="6"/>
      <c r="B5" s="7"/>
      <c r="C5" s="8"/>
      <c r="D5" s="77"/>
      <c r="E5" s="78"/>
      <c r="F5" s="296"/>
    </row>
    <row r="6" spans="1:8" x14ac:dyDescent="0.2">
      <c r="A6" s="6"/>
      <c r="E6" s="78"/>
      <c r="F6" s="296"/>
    </row>
    <row r="7" spans="1:8" ht="5.0999999999999996" customHeight="1" x14ac:dyDescent="0.2">
      <c r="A7" s="6"/>
      <c r="B7" s="17"/>
      <c r="C7" s="8"/>
      <c r="D7" s="77"/>
      <c r="E7" s="78"/>
      <c r="F7" s="296"/>
    </row>
    <row r="8" spans="1:8" ht="5.0999999999999996" customHeight="1" x14ac:dyDescent="0.2">
      <c r="A8" s="6"/>
      <c r="C8" s="8"/>
      <c r="D8" s="77"/>
      <c r="E8" s="78"/>
      <c r="F8" s="296"/>
    </row>
    <row r="9" spans="1:8" ht="5.0999999999999996" customHeight="1" x14ac:dyDescent="0.2">
      <c r="A9" s="6"/>
      <c r="C9" s="8"/>
      <c r="D9" s="77"/>
      <c r="E9" s="78"/>
      <c r="F9" s="296"/>
    </row>
    <row r="10" spans="1:8" ht="23.25" x14ac:dyDescent="0.35">
      <c r="A10" s="6"/>
      <c r="B10" s="23" t="s">
        <v>449</v>
      </c>
      <c r="C10" s="8"/>
      <c r="D10" s="77"/>
      <c r="E10" s="78"/>
      <c r="F10" s="296"/>
    </row>
    <row r="11" spans="1:8" x14ac:dyDescent="0.2">
      <c r="A11" s="6"/>
      <c r="B11" s="25" t="s">
        <v>1156</v>
      </c>
      <c r="C11" s="8"/>
      <c r="D11" s="77"/>
      <c r="E11" s="78"/>
      <c r="F11" s="296"/>
    </row>
    <row r="12" spans="1:8" x14ac:dyDescent="0.2">
      <c r="A12" s="6"/>
      <c r="B12" s="25" t="s">
        <v>1157</v>
      </c>
      <c r="C12" s="8"/>
      <c r="D12" s="77"/>
      <c r="E12" s="78"/>
      <c r="F12" s="296"/>
    </row>
    <row r="13" spans="1:8" x14ac:dyDescent="0.2">
      <c r="A13" s="6"/>
      <c r="B13" s="25"/>
      <c r="C13" s="8"/>
      <c r="D13" s="77"/>
      <c r="E13" s="78"/>
      <c r="F13" s="296"/>
    </row>
    <row r="14" spans="1:8" s="90" customFormat="1" x14ac:dyDescent="0.2">
      <c r="A14" s="128" t="s">
        <v>355</v>
      </c>
      <c r="B14" s="128" t="s">
        <v>356</v>
      </c>
      <c r="C14" s="128" t="s">
        <v>1380</v>
      </c>
      <c r="D14" s="291" t="s">
        <v>1381</v>
      </c>
      <c r="E14" s="131" t="s">
        <v>1382</v>
      </c>
      <c r="F14" s="297"/>
    </row>
    <row r="15" spans="1:8" s="29" customFormat="1" x14ac:dyDescent="0.2">
      <c r="A15" s="129"/>
      <c r="B15" s="129"/>
      <c r="C15" s="130"/>
      <c r="D15" s="292"/>
      <c r="E15" s="132"/>
      <c r="F15" s="298"/>
    </row>
    <row r="16" spans="1:8" s="121" customFormat="1" ht="25.5" x14ac:dyDescent="0.2">
      <c r="A16" s="104" t="s">
        <v>808</v>
      </c>
      <c r="B16" s="105" t="s">
        <v>809</v>
      </c>
      <c r="C16" s="288">
        <f>'Planilha orçamentária '!Q239</f>
        <v>34146.236799999999</v>
      </c>
      <c r="D16" s="293">
        <f>C16/'Planilha orçamentária '!Q$6</f>
        <v>5.8050829689774847E-2</v>
      </c>
      <c r="E16" s="294">
        <f>D16</f>
        <v>5.8050829689774847E-2</v>
      </c>
      <c r="F16" s="299"/>
      <c r="G16" s="5"/>
      <c r="H16" s="5"/>
    </row>
    <row r="17" spans="1:8" s="121" customFormat="1" x14ac:dyDescent="0.2">
      <c r="A17" s="104" t="s">
        <v>12</v>
      </c>
      <c r="B17" s="105" t="s">
        <v>14</v>
      </c>
      <c r="C17" s="288">
        <f>'Planilha orçamentária '!Q19</f>
        <v>32111.344800000003</v>
      </c>
      <c r="D17" s="293">
        <f>C17/'Planilha orçamentária '!Q$6</f>
        <v>5.459138056743159E-2</v>
      </c>
      <c r="E17" s="294">
        <f>E16+D17</f>
        <v>0.11264221025720644</v>
      </c>
      <c r="F17" s="299"/>
      <c r="G17" s="5"/>
      <c r="H17" s="5"/>
    </row>
    <row r="18" spans="1:8" x14ac:dyDescent="0.2">
      <c r="A18" s="104" t="s">
        <v>454</v>
      </c>
      <c r="B18" s="105" t="s">
        <v>18</v>
      </c>
      <c r="C18" s="288">
        <f>'Planilha orçamentária '!Q20</f>
        <v>23730.517257999996</v>
      </c>
      <c r="D18" s="293">
        <f>C18/'Planilha orçamentária '!Q$6</f>
        <v>4.034342712091836E-2</v>
      </c>
      <c r="E18" s="294">
        <f t="shared" ref="E18:E81" si="0">E17+D18</f>
        <v>0.15298563737812482</v>
      </c>
      <c r="F18" s="299"/>
    </row>
    <row r="19" spans="1:8" ht="25.5" x14ac:dyDescent="0.2">
      <c r="A19" s="104" t="s">
        <v>1389</v>
      </c>
      <c r="B19" s="105" t="s">
        <v>1387</v>
      </c>
      <c r="C19" s="288">
        <f>'Planilha orçamentária '!Q24</f>
        <v>18569.001216000001</v>
      </c>
      <c r="D19" s="293">
        <f>C19/'Planilha orçamentária '!Q$6</f>
        <v>3.1568513198480426E-2</v>
      </c>
      <c r="E19" s="294">
        <f t="shared" si="0"/>
        <v>0.18455415057660524</v>
      </c>
      <c r="F19" s="299"/>
    </row>
    <row r="20" spans="1:8" ht="25.5" x14ac:dyDescent="0.2">
      <c r="A20" s="104" t="s">
        <v>642</v>
      </c>
      <c r="B20" s="105" t="s">
        <v>643</v>
      </c>
      <c r="C20" s="288">
        <f>'Planilha orçamentária '!Q150</f>
        <v>17117.661312</v>
      </c>
      <c r="D20" s="293">
        <f>C20/'Planilha orçamentária '!Q$6</f>
        <v>2.9101140700522523E-2</v>
      </c>
      <c r="E20" s="294">
        <f t="shared" si="0"/>
        <v>0.21365529127712776</v>
      </c>
      <c r="F20" s="299"/>
    </row>
    <row r="21" spans="1:8" ht="25.5" x14ac:dyDescent="0.2">
      <c r="A21" s="104" t="s">
        <v>56</v>
      </c>
      <c r="B21" s="105" t="s">
        <v>499</v>
      </c>
      <c r="C21" s="288">
        <f>'Planilha orçamentária '!Q47</f>
        <v>15585.649799999999</v>
      </c>
      <c r="D21" s="293">
        <f>C21/'Planilha orçamentária '!Q$6</f>
        <v>2.649662120729724E-2</v>
      </c>
      <c r="E21" s="294">
        <f t="shared" si="0"/>
        <v>0.240151912484425</v>
      </c>
      <c r="F21" s="299"/>
    </row>
    <row r="22" spans="1:8" ht="38.25" x14ac:dyDescent="0.2">
      <c r="A22" s="104" t="s">
        <v>189</v>
      </c>
      <c r="B22" s="105" t="s">
        <v>65</v>
      </c>
      <c r="C22" s="288">
        <f>'Planilha orçamentária '!Q122</f>
        <v>11583.554048000002</v>
      </c>
      <c r="D22" s="293">
        <f>C22/'Planilha orçamentária '!Q$6</f>
        <v>1.9692797399060682E-2</v>
      </c>
      <c r="E22" s="294">
        <f t="shared" si="0"/>
        <v>0.25984470988348568</v>
      </c>
      <c r="F22" s="299"/>
    </row>
    <row r="23" spans="1:8" ht="38.25" x14ac:dyDescent="0.2">
      <c r="A23" s="104" t="s">
        <v>1017</v>
      </c>
      <c r="B23" s="105" t="s">
        <v>1018</v>
      </c>
      <c r="C23" s="288">
        <f>'Planilha orçamentária '!Q353</f>
        <v>9570.1673609200006</v>
      </c>
      <c r="D23" s="293">
        <f>C23/'Planilha orçamentária '!Q$6</f>
        <v>1.6269908711328593E-2</v>
      </c>
      <c r="E23" s="294">
        <f t="shared" si="0"/>
        <v>0.27611461859481429</v>
      </c>
      <c r="F23" s="299"/>
    </row>
    <row r="24" spans="1:8" ht="25.5" x14ac:dyDescent="0.2">
      <c r="A24" s="104" t="s">
        <v>911</v>
      </c>
      <c r="B24" s="105" t="s">
        <v>912</v>
      </c>
      <c r="C24" s="288">
        <f>'Planilha orçamentária '!Q286</f>
        <v>9389.7032760000002</v>
      </c>
      <c r="D24" s="293">
        <f>C24/'Planilha orçamentária '!Q$6</f>
        <v>1.5963107996503936E-2</v>
      </c>
      <c r="E24" s="294">
        <f t="shared" si="0"/>
        <v>0.2920777265913182</v>
      </c>
      <c r="F24" s="299"/>
    </row>
    <row r="25" spans="1:8" ht="38.25" x14ac:dyDescent="0.2">
      <c r="A25" s="104" t="s">
        <v>673</v>
      </c>
      <c r="B25" s="105" t="s">
        <v>157</v>
      </c>
      <c r="C25" s="288">
        <f>'Planilha orçamentária '!Q162</f>
        <v>9258.5089199999984</v>
      </c>
      <c r="D25" s="293">
        <f>C25/'Planilha orçamentária '!Q$6</f>
        <v>1.5740069034376906E-2</v>
      </c>
      <c r="E25" s="294">
        <f t="shared" si="0"/>
        <v>0.30781779562569511</v>
      </c>
      <c r="F25" s="299"/>
    </row>
    <row r="26" spans="1:8" s="121" customFormat="1" ht="25.5" x14ac:dyDescent="0.2">
      <c r="A26" s="104" t="s">
        <v>917</v>
      </c>
      <c r="B26" s="105" t="s">
        <v>918</v>
      </c>
      <c r="C26" s="288">
        <f>'Planilha orçamentária '!Q289</f>
        <v>8718.8256000000001</v>
      </c>
      <c r="D26" s="293">
        <f>C26/'Planilha orçamentária '!Q$6</f>
        <v>1.4822572190457281E-2</v>
      </c>
      <c r="E26" s="294">
        <f t="shared" si="0"/>
        <v>0.32264036781615241</v>
      </c>
      <c r="F26" s="299"/>
      <c r="G26" s="5"/>
      <c r="H26" s="5"/>
    </row>
    <row r="27" spans="1:8" s="113" customFormat="1" ht="25.5" x14ac:dyDescent="0.2">
      <c r="A27" s="104" t="s">
        <v>662</v>
      </c>
      <c r="B27" s="105" t="s">
        <v>663</v>
      </c>
      <c r="C27" s="288">
        <f>'Planilha orçamentária '!Q158</f>
        <v>7749.2682240000004</v>
      </c>
      <c r="D27" s="293">
        <f>C27/'Planilha orçamentária '!Q$6</f>
        <v>1.3174261413539078E-2</v>
      </c>
      <c r="E27" s="294">
        <f t="shared" si="0"/>
        <v>0.33581462922969146</v>
      </c>
      <c r="F27" s="299"/>
      <c r="G27" s="5"/>
      <c r="H27" s="5"/>
    </row>
    <row r="28" spans="1:8" ht="25.5" x14ac:dyDescent="0.2">
      <c r="A28" s="104" t="s">
        <v>769</v>
      </c>
      <c r="B28" s="105" t="s">
        <v>770</v>
      </c>
      <c r="C28" s="288">
        <f>'Planilha orçamentária '!Q221</f>
        <v>7493.7706800000005</v>
      </c>
      <c r="D28" s="293">
        <f>C28/'Planilha orçamentária '!Q$6</f>
        <v>1.2739898924349647E-2</v>
      </c>
      <c r="E28" s="294">
        <f t="shared" si="0"/>
        <v>0.34855452815404109</v>
      </c>
      <c r="F28" s="299"/>
    </row>
    <row r="29" spans="1:8" ht="25.5" x14ac:dyDescent="0.2">
      <c r="A29" s="104" t="s">
        <v>191</v>
      </c>
      <c r="B29" s="105" t="s">
        <v>319</v>
      </c>
      <c r="C29" s="288">
        <f>'Planilha orçamentária '!Q124</f>
        <v>7322.0907120000002</v>
      </c>
      <c r="D29" s="293">
        <f>C29/'Planilha orçamentária '!Q$6</f>
        <v>1.244803178121796E-2</v>
      </c>
      <c r="E29" s="294">
        <f t="shared" si="0"/>
        <v>0.36100255993525904</v>
      </c>
      <c r="F29" s="299"/>
    </row>
    <row r="30" spans="1:8" x14ac:dyDescent="0.2">
      <c r="A30" s="104" t="s">
        <v>187</v>
      </c>
      <c r="B30" s="105" t="s">
        <v>321</v>
      </c>
      <c r="C30" s="288">
        <f>'Planilha orçamentária '!Q120</f>
        <v>7309.5442919999996</v>
      </c>
      <c r="D30" s="293">
        <f>C30/'Planilha orçamentária '!Q$6</f>
        <v>1.2426702048899218E-2</v>
      </c>
      <c r="E30" s="294">
        <f t="shared" si="0"/>
        <v>0.37342926198415827</v>
      </c>
      <c r="F30" s="299"/>
    </row>
    <row r="31" spans="1:8" ht="25.5" x14ac:dyDescent="0.2">
      <c r="A31" s="104" t="s">
        <v>519</v>
      </c>
      <c r="B31" s="105" t="s">
        <v>520</v>
      </c>
      <c r="C31" s="288">
        <f>'Planilha orçamentária '!Q56</f>
        <v>7272.2795519999991</v>
      </c>
      <c r="D31" s="293">
        <f>C31/'Planilha orçamentária '!Q$6</f>
        <v>1.2363349560370416E-2</v>
      </c>
      <c r="E31" s="294">
        <f t="shared" si="0"/>
        <v>0.38579261154452871</v>
      </c>
      <c r="F31" s="299"/>
    </row>
    <row r="32" spans="1:8" ht="25.5" x14ac:dyDescent="0.2">
      <c r="A32" s="104" t="s">
        <v>59</v>
      </c>
      <c r="B32" s="105" t="s">
        <v>93</v>
      </c>
      <c r="C32" s="288">
        <f>'Planilha orçamentária '!Q50</f>
        <v>6843.2294400000001</v>
      </c>
      <c r="D32" s="293">
        <f>C32/'Planilha orçamentária '!Q$6</f>
        <v>1.1633936385912175E-2</v>
      </c>
      <c r="E32" s="294">
        <f t="shared" si="0"/>
        <v>0.39742654793044085</v>
      </c>
      <c r="F32" s="299"/>
    </row>
    <row r="33" spans="1:8" ht="38.25" x14ac:dyDescent="0.2">
      <c r="A33" s="104" t="s">
        <v>285</v>
      </c>
      <c r="B33" s="105" t="s">
        <v>286</v>
      </c>
      <c r="C33" s="288">
        <f>'Planilha orçamentária '!Q343</f>
        <v>6688.452808</v>
      </c>
      <c r="D33" s="293">
        <f>C33/'Planilha orçamentária '!Q$6</f>
        <v>1.1370806016471611E-2</v>
      </c>
      <c r="E33" s="294">
        <f t="shared" si="0"/>
        <v>0.40879735394691247</v>
      </c>
      <c r="F33" s="299"/>
    </row>
    <row r="34" spans="1:8" x14ac:dyDescent="0.2">
      <c r="A34" s="104" t="s">
        <v>507</v>
      </c>
      <c r="B34" s="105" t="s">
        <v>508</v>
      </c>
      <c r="C34" s="288">
        <f>'Planilha orçamentária '!Q52</f>
        <v>6604.6352319999996</v>
      </c>
      <c r="D34" s="293">
        <f>C34/'Planilha orçamentária '!Q$6</f>
        <v>1.1228310670413865E-2</v>
      </c>
      <c r="E34" s="294">
        <f t="shared" si="0"/>
        <v>0.42002566461732632</v>
      </c>
      <c r="F34" s="299"/>
    </row>
    <row r="35" spans="1:8" x14ac:dyDescent="0.2">
      <c r="A35" s="104" t="s">
        <v>785</v>
      </c>
      <c r="B35" s="105" t="s">
        <v>179</v>
      </c>
      <c r="C35" s="288">
        <f>'Planilha orçamentária '!Q229</f>
        <v>6282.3383008000001</v>
      </c>
      <c r="D35" s="293">
        <f>C35/'Planilha orçamentária '!Q$6</f>
        <v>1.0680384866108887E-2</v>
      </c>
      <c r="E35" s="294">
        <f t="shared" si="0"/>
        <v>0.43070604948343522</v>
      </c>
      <c r="F35" s="299"/>
    </row>
    <row r="36" spans="1:8" ht="38.25" x14ac:dyDescent="0.2">
      <c r="A36" s="104" t="s">
        <v>510</v>
      </c>
      <c r="B36" s="105" t="s">
        <v>511</v>
      </c>
      <c r="C36" s="288">
        <f>'Planilha orçamentária '!Q53</f>
        <v>6124.4064626399995</v>
      </c>
      <c r="D36" s="293">
        <f>C36/'Planilha orçamentária '!Q$6</f>
        <v>1.0411890440403408E-2</v>
      </c>
      <c r="E36" s="294">
        <f t="shared" si="0"/>
        <v>0.44111793992383863</v>
      </c>
      <c r="F36" s="299"/>
    </row>
    <row r="37" spans="1:8" x14ac:dyDescent="0.2">
      <c r="A37" s="104" t="s">
        <v>314</v>
      </c>
      <c r="B37" s="105" t="s">
        <v>1024</v>
      </c>
      <c r="C37" s="288">
        <f>'Planilha orçamentária '!Q359</f>
        <v>6117.5969400000004</v>
      </c>
      <c r="D37" s="293">
        <f>C37/'Planilha orçamentária '!Q$6</f>
        <v>1.0400313807775965E-2</v>
      </c>
      <c r="E37" s="294">
        <f t="shared" si="0"/>
        <v>0.45151825373161458</v>
      </c>
      <c r="F37" s="299"/>
    </row>
    <row r="38" spans="1:8" ht="38.25" x14ac:dyDescent="0.2">
      <c r="A38" s="104" t="s">
        <v>269</v>
      </c>
      <c r="B38" s="105" t="s">
        <v>989</v>
      </c>
      <c r="C38" s="288">
        <f>'Planilha orçamentária '!Q331</f>
        <v>5978.2605192000001</v>
      </c>
      <c r="D38" s="293">
        <f>C38/'Planilha orçamentária '!Q$6</f>
        <v>1.0163432804436715E-2</v>
      </c>
      <c r="E38" s="294">
        <f t="shared" si="0"/>
        <v>0.46168168653605129</v>
      </c>
      <c r="F38" s="299"/>
    </row>
    <row r="39" spans="1:8" ht="38.25" x14ac:dyDescent="0.2">
      <c r="A39" s="104" t="s">
        <v>274</v>
      </c>
      <c r="B39" s="105" t="s">
        <v>275</v>
      </c>
      <c r="C39" s="288">
        <f>'Planilha orçamentária '!Q333</f>
        <v>5908.9143960000001</v>
      </c>
      <c r="D39" s="293">
        <f>C39/'Planilha orçamentária '!Q$6</f>
        <v>1.0045539872014677E-2</v>
      </c>
      <c r="E39" s="294">
        <f t="shared" si="0"/>
        <v>0.47172722640806597</v>
      </c>
      <c r="F39" s="299"/>
    </row>
    <row r="40" spans="1:8" ht="25.5" x14ac:dyDescent="0.2">
      <c r="A40" s="104" t="s">
        <v>668</v>
      </c>
      <c r="B40" s="105" t="s">
        <v>669</v>
      </c>
      <c r="C40" s="288">
        <f>'Planilha orçamentária '!Q160</f>
        <v>5848.50432</v>
      </c>
      <c r="D40" s="293">
        <f>C40/'Planilha orçamentária '!Q$6</f>
        <v>9.9428388026710016E-3</v>
      </c>
      <c r="E40" s="294">
        <f t="shared" si="0"/>
        <v>0.48167006521073696</v>
      </c>
      <c r="F40" s="299"/>
    </row>
    <row r="41" spans="1:8" ht="25.5" x14ac:dyDescent="0.2">
      <c r="A41" s="104" t="s">
        <v>978</v>
      </c>
      <c r="B41" s="105" t="s">
        <v>979</v>
      </c>
      <c r="C41" s="288">
        <f>'Planilha orçamentária '!Q321</f>
        <v>5781.7398879999992</v>
      </c>
      <c r="D41" s="293">
        <f>C41/'Planilha orçamentária '!Q$6</f>
        <v>9.8293349136753441E-3</v>
      </c>
      <c r="E41" s="294">
        <f t="shared" si="0"/>
        <v>0.49149940012441229</v>
      </c>
      <c r="F41" s="299"/>
    </row>
    <row r="42" spans="1:8" ht="25.5" x14ac:dyDescent="0.2">
      <c r="A42" s="104" t="s">
        <v>974</v>
      </c>
      <c r="B42" s="105" t="s">
        <v>975</v>
      </c>
      <c r="C42" s="288">
        <f>'Planilha orçamentária '!Q319</f>
        <v>5650.8201799999997</v>
      </c>
      <c r="D42" s="293">
        <f>C42/'Planilha orçamentária '!Q$6</f>
        <v>9.606762871061764E-3</v>
      </c>
      <c r="E42" s="294">
        <f t="shared" si="0"/>
        <v>0.50110616299547406</v>
      </c>
      <c r="F42" s="299"/>
    </row>
    <row r="43" spans="1:8" ht="38.25" x14ac:dyDescent="0.2">
      <c r="A43" s="104" t="s">
        <v>84</v>
      </c>
      <c r="B43" s="105" t="s">
        <v>544</v>
      </c>
      <c r="C43" s="288">
        <f>'Planilha orçamentária '!Q73</f>
        <v>5435.0841759999994</v>
      </c>
      <c r="D43" s="293">
        <f>C43/'Planilha orçamentária '!Q$6</f>
        <v>9.2399975932506342E-3</v>
      </c>
      <c r="E43" s="294">
        <f t="shared" si="0"/>
        <v>0.51034616058872473</v>
      </c>
      <c r="F43" s="299"/>
    </row>
    <row r="44" spans="1:8" ht="25.5" x14ac:dyDescent="0.2">
      <c r="A44" s="104" t="s">
        <v>761</v>
      </c>
      <c r="B44" s="105" t="s">
        <v>238</v>
      </c>
      <c r="C44" s="288">
        <f>'Planilha orçamentária '!Q215</f>
        <v>5349.3190959999993</v>
      </c>
      <c r="D44" s="293">
        <f>C44/'Planilha orçamentária '!Q$6</f>
        <v>9.0941913633702763E-3</v>
      </c>
      <c r="E44" s="294">
        <f t="shared" si="0"/>
        <v>0.51944035195209504</v>
      </c>
      <c r="F44" s="299"/>
    </row>
    <row r="45" spans="1:8" s="113" customFormat="1" ht="25.5" x14ac:dyDescent="0.2">
      <c r="A45" s="104" t="s">
        <v>115</v>
      </c>
      <c r="B45" s="105" t="s">
        <v>554</v>
      </c>
      <c r="C45" s="288">
        <f>'Planilha orçamentária '!Q84</f>
        <v>5160.3113359999998</v>
      </c>
      <c r="D45" s="293">
        <f>C45/'Planilha orçamentária '!Q$6</f>
        <v>8.7728658436630573E-3</v>
      </c>
      <c r="E45" s="294">
        <f t="shared" si="0"/>
        <v>0.52821321779575814</v>
      </c>
      <c r="F45" s="299"/>
      <c r="G45" s="5"/>
      <c r="H45" s="5"/>
    </row>
    <row r="46" spans="1:8" ht="38.25" x14ac:dyDescent="0.2">
      <c r="A46" s="104" t="s">
        <v>803</v>
      </c>
      <c r="B46" s="105" t="s">
        <v>804</v>
      </c>
      <c r="C46" s="288">
        <f>'Planilha orçamentária '!Q237</f>
        <v>5016.1086519999999</v>
      </c>
      <c r="D46" s="293">
        <f>C46/'Planilha orçamentária '!Q$6</f>
        <v>8.5277118754901304E-3</v>
      </c>
      <c r="E46" s="294">
        <f t="shared" si="0"/>
        <v>0.53674092967124831</v>
      </c>
      <c r="F46" s="299"/>
    </row>
    <row r="47" spans="1:8" x14ac:dyDescent="0.2">
      <c r="A47" s="104" t="s">
        <v>903</v>
      </c>
      <c r="B47" s="105" t="s">
        <v>904</v>
      </c>
      <c r="C47" s="288">
        <f>'Planilha orçamentária '!Q282</f>
        <v>5000.5910399999993</v>
      </c>
      <c r="D47" s="293">
        <f>C47/'Planilha orçamentária '!Q$6</f>
        <v>8.5013309229804799E-3</v>
      </c>
      <c r="E47" s="294">
        <f t="shared" si="0"/>
        <v>0.54524226059422876</v>
      </c>
      <c r="F47" s="299"/>
    </row>
    <row r="48" spans="1:8" x14ac:dyDescent="0.2">
      <c r="A48" s="104" t="s">
        <v>764</v>
      </c>
      <c r="B48" s="105" t="s">
        <v>240</v>
      </c>
      <c r="C48" s="288">
        <f>'Planilha orçamentária '!Q217</f>
        <v>4908.8336399999998</v>
      </c>
      <c r="D48" s="293">
        <f>C48/'Planilha orçamentária '!Q$6</f>
        <v>8.3453373582613212E-3</v>
      </c>
      <c r="E48" s="294">
        <f t="shared" si="0"/>
        <v>0.55358759795249013</v>
      </c>
      <c r="F48" s="299"/>
    </row>
    <row r="49" spans="1:8" ht="25.5" x14ac:dyDescent="0.2">
      <c r="A49" s="104" t="s">
        <v>316</v>
      </c>
      <c r="B49" s="105" t="s">
        <v>1025</v>
      </c>
      <c r="C49" s="288">
        <f>'Planilha orçamentária '!Q360</f>
        <v>4526.8232400000006</v>
      </c>
      <c r="D49" s="293">
        <f>C49/'Planilha orçamentária '!Q$6</f>
        <v>7.6958947622876792E-3</v>
      </c>
      <c r="E49" s="294">
        <f t="shared" si="0"/>
        <v>0.56128349271477784</v>
      </c>
      <c r="F49" s="299"/>
    </row>
    <row r="50" spans="1:8" ht="38.25" x14ac:dyDescent="0.2">
      <c r="A50" s="104" t="s">
        <v>648</v>
      </c>
      <c r="B50" s="105" t="s">
        <v>146</v>
      </c>
      <c r="C50" s="288">
        <f>'Planilha orçamentária '!Q152</f>
        <v>4461.4695000000002</v>
      </c>
      <c r="D50" s="293">
        <f>C50/'Planilha orçamentária '!Q$6</f>
        <v>7.5847891417019919E-3</v>
      </c>
      <c r="E50" s="294">
        <f t="shared" si="0"/>
        <v>0.56886828185647986</v>
      </c>
      <c r="F50" s="299"/>
    </row>
    <row r="51" spans="1:8" ht="25.5" x14ac:dyDescent="0.2">
      <c r="A51" s="104" t="s">
        <v>799</v>
      </c>
      <c r="B51" s="105" t="s">
        <v>800</v>
      </c>
      <c r="C51" s="288">
        <f>'Planilha orçamentária '!Q235</f>
        <v>4435.402908</v>
      </c>
      <c r="D51" s="293">
        <f>C51/'Planilha orçamentária '!Q$6</f>
        <v>7.5404742351532017E-3</v>
      </c>
      <c r="E51" s="294">
        <f t="shared" si="0"/>
        <v>0.57640875609163311</v>
      </c>
      <c r="F51" s="299"/>
    </row>
    <row r="52" spans="1:8" ht="25.5" x14ac:dyDescent="0.2">
      <c r="A52" s="104" t="s">
        <v>120</v>
      </c>
      <c r="B52" s="105" t="s">
        <v>558</v>
      </c>
      <c r="C52" s="288">
        <f>'Planilha orçamentária '!Q88</f>
        <v>4249.9530879999993</v>
      </c>
      <c r="D52" s="293">
        <f>C52/'Planilha orçamentária '!Q$6</f>
        <v>7.225197445506518E-3</v>
      </c>
      <c r="E52" s="294">
        <f t="shared" si="0"/>
        <v>0.58363395353713965</v>
      </c>
      <c r="F52" s="299"/>
    </row>
    <row r="53" spans="1:8" ht="38.25" x14ac:dyDescent="0.2">
      <c r="A53" s="104" t="s">
        <v>304</v>
      </c>
      <c r="B53" s="105" t="s">
        <v>1015</v>
      </c>
      <c r="C53" s="288">
        <f>'Planilha orçamentária '!Q352</f>
        <v>3983.1687596000002</v>
      </c>
      <c r="D53" s="293">
        <f>C53/'Planilha orçamentária '!Q$6</f>
        <v>6.7716466866759193E-3</v>
      </c>
      <c r="E53" s="294">
        <f t="shared" si="0"/>
        <v>0.59040560022381561</v>
      </c>
      <c r="F53" s="299"/>
    </row>
    <row r="54" spans="1:8" x14ac:dyDescent="0.2">
      <c r="A54" s="104" t="s">
        <v>801</v>
      </c>
      <c r="B54" s="105" t="s">
        <v>802</v>
      </c>
      <c r="C54" s="288">
        <f>'Planilha orçamentária '!Q236</f>
        <v>3870.81101184</v>
      </c>
      <c r="D54" s="293">
        <f>C54/'Planilha orçamentária '!Q$6</f>
        <v>6.5806311871423823E-3</v>
      </c>
      <c r="E54" s="294">
        <f t="shared" si="0"/>
        <v>0.59698623141095797</v>
      </c>
      <c r="F54" s="299"/>
    </row>
    <row r="55" spans="1:8" ht="25.5" x14ac:dyDescent="0.2">
      <c r="A55" s="104" t="s">
        <v>516</v>
      </c>
      <c r="B55" s="105" t="s">
        <v>517</v>
      </c>
      <c r="C55" s="288">
        <f>'Planilha orçamentária '!Q55</f>
        <v>3823.7555700000003</v>
      </c>
      <c r="D55" s="293">
        <f>C55/'Planilha orçamentária '!Q$6</f>
        <v>6.500633866903833E-3</v>
      </c>
      <c r="E55" s="294">
        <f t="shared" si="0"/>
        <v>0.60348686527786177</v>
      </c>
      <c r="F55" s="299"/>
    </row>
    <row r="56" spans="1:8" ht="38.25" x14ac:dyDescent="0.2">
      <c r="A56" s="104" t="s">
        <v>665</v>
      </c>
      <c r="B56" s="105" t="s">
        <v>666</v>
      </c>
      <c r="C56" s="288">
        <f>'Planilha orçamentária '!Q159</f>
        <v>3820.2917593600005</v>
      </c>
      <c r="D56" s="293">
        <f>C56/'Planilha orçamentária '!Q$6</f>
        <v>6.4947451628947208E-3</v>
      </c>
      <c r="E56" s="294">
        <f t="shared" si="0"/>
        <v>0.60998161044075649</v>
      </c>
      <c r="F56" s="299"/>
    </row>
    <row r="57" spans="1:8" ht="25.5" x14ac:dyDescent="0.2">
      <c r="A57" s="104" t="s">
        <v>945</v>
      </c>
      <c r="B57" s="105" t="s">
        <v>946</v>
      </c>
      <c r="C57" s="288">
        <f>'Planilha orçamentária '!Q304</f>
        <v>3750.4432799999995</v>
      </c>
      <c r="D57" s="293">
        <f>C57/'Planilha orçamentária '!Q$6</f>
        <v>6.3759981922353604E-3</v>
      </c>
      <c r="E57" s="294">
        <f t="shared" si="0"/>
        <v>0.61635760863299183</v>
      </c>
      <c r="F57" s="299"/>
    </row>
    <row r="58" spans="1:8" ht="38.25" x14ac:dyDescent="0.2">
      <c r="A58" s="104" t="s">
        <v>751</v>
      </c>
      <c r="B58" s="105" t="s">
        <v>234</v>
      </c>
      <c r="C58" s="288">
        <f>'Planilha orçamentária '!Q209</f>
        <v>3534.0306431999998</v>
      </c>
      <c r="D58" s="293">
        <f>C58/'Planilha orçamentária '!Q$6</f>
        <v>6.0080825945320179E-3</v>
      </c>
      <c r="E58" s="294">
        <f t="shared" si="0"/>
        <v>0.62236569122752383</v>
      </c>
      <c r="F58" s="299"/>
    </row>
    <row r="59" spans="1:8" s="113" customFormat="1" x14ac:dyDescent="0.2">
      <c r="A59" s="104" t="s">
        <v>763</v>
      </c>
      <c r="B59" s="105" t="s">
        <v>239</v>
      </c>
      <c r="C59" s="288">
        <f>'Planilha orçamentária '!Q216</f>
        <v>3481.4505319999998</v>
      </c>
      <c r="D59" s="293">
        <f>C59/'Planilha orçamentária '!Q$6</f>
        <v>5.918692976044377E-3</v>
      </c>
      <c r="E59" s="294">
        <f t="shared" si="0"/>
        <v>0.62828438420356825</v>
      </c>
      <c r="F59" s="299"/>
      <c r="G59" s="5"/>
      <c r="H59" s="5"/>
    </row>
    <row r="60" spans="1:8" ht="25.5" x14ac:dyDescent="0.2">
      <c r="A60" s="104" t="s">
        <v>832</v>
      </c>
      <c r="B60" s="105" t="s">
        <v>833</v>
      </c>
      <c r="C60" s="288">
        <f>'Planilha orçamentária '!Q250</f>
        <v>3302.018</v>
      </c>
      <c r="D60" s="293">
        <f>C60/'Planilha orçamentária '!Q$6</f>
        <v>5.6136459684649927E-3</v>
      </c>
      <c r="E60" s="294">
        <f t="shared" si="0"/>
        <v>0.63389803017203328</v>
      </c>
      <c r="F60" s="299"/>
    </row>
    <row r="61" spans="1:8" ht="25.5" x14ac:dyDescent="0.2">
      <c r="A61" s="104" t="s">
        <v>186</v>
      </c>
      <c r="B61" s="105" t="s">
        <v>317</v>
      </c>
      <c r="C61" s="288">
        <f>'Planilha orçamentária '!Q119</f>
        <v>3262.0691999999999</v>
      </c>
      <c r="D61" s="293">
        <f>C61/'Planilha orçamentária '!Q$6</f>
        <v>5.5457304028729776E-3</v>
      </c>
      <c r="E61" s="294">
        <f t="shared" si="0"/>
        <v>0.63944376057490626</v>
      </c>
      <c r="F61" s="299"/>
    </row>
    <row r="62" spans="1:8" s="113" customFormat="1" ht="38.25" x14ac:dyDescent="0.2">
      <c r="A62" s="104" t="s">
        <v>206</v>
      </c>
      <c r="B62" s="105" t="s">
        <v>639</v>
      </c>
      <c r="C62" s="288">
        <f>'Planilha orçamentária '!Q147</f>
        <v>3214.1306399999999</v>
      </c>
      <c r="D62" s="293">
        <f>C62/'Planilha orçamentária '!Q$6</f>
        <v>5.4642317241625589E-3</v>
      </c>
      <c r="E62" s="294">
        <f t="shared" si="0"/>
        <v>0.64490799229906881</v>
      </c>
      <c r="F62" s="299"/>
      <c r="G62" s="5"/>
      <c r="H62" s="5"/>
    </row>
    <row r="63" spans="1:8" ht="25.5" x14ac:dyDescent="0.2">
      <c r="A63" s="104" t="s">
        <v>671</v>
      </c>
      <c r="B63" s="105" t="s">
        <v>155</v>
      </c>
      <c r="C63" s="288">
        <f>'Planilha orçamentária '!Q161</f>
        <v>3160.07492</v>
      </c>
      <c r="D63" s="293">
        <f>C63/'Planilha orçamentária '!Q$6</f>
        <v>5.3723334744708645E-3</v>
      </c>
      <c r="E63" s="294">
        <f t="shared" si="0"/>
        <v>0.65028032577353967</v>
      </c>
      <c r="F63" s="299"/>
    </row>
    <row r="64" spans="1:8" ht="25.5" x14ac:dyDescent="0.2">
      <c r="A64" s="104" t="s">
        <v>1117</v>
      </c>
      <c r="B64" s="105" t="s">
        <v>1118</v>
      </c>
      <c r="C64" s="288">
        <f>'Planilha orçamentária '!Q409</f>
        <v>3101.5748960000001</v>
      </c>
      <c r="D64" s="293">
        <f>C64/'Planilha orçamentária '!Q$6</f>
        <v>5.2728796181070571E-3</v>
      </c>
      <c r="E64" s="294">
        <f t="shared" si="0"/>
        <v>0.65555320539164674</v>
      </c>
      <c r="F64" s="299"/>
    </row>
    <row r="65" spans="1:8" x14ac:dyDescent="0.2">
      <c r="A65" s="104" t="s">
        <v>331</v>
      </c>
      <c r="B65" s="105" t="s">
        <v>1033</v>
      </c>
      <c r="C65" s="288">
        <f>'Planilha orçamentária '!Q370</f>
        <v>3037.4196200000001</v>
      </c>
      <c r="D65" s="293">
        <f>C65/'Planilha orçamentária '!Q$6</f>
        <v>5.1638114644891311E-3</v>
      </c>
      <c r="E65" s="294">
        <f t="shared" si="0"/>
        <v>0.66071701685613582</v>
      </c>
      <c r="F65" s="299"/>
    </row>
    <row r="66" spans="1:8" ht="25.5" x14ac:dyDescent="0.2">
      <c r="A66" s="104" t="s">
        <v>811</v>
      </c>
      <c r="B66" s="105" t="s">
        <v>812</v>
      </c>
      <c r="C66" s="288">
        <f>'Planilha orçamentária '!Q240</f>
        <v>2954.4135040000006</v>
      </c>
      <c r="D66" s="293">
        <f>C66/'Planilha orçamentária '!Q$6</f>
        <v>5.0226956533574729E-3</v>
      </c>
      <c r="E66" s="294">
        <f t="shared" si="0"/>
        <v>0.66573971250949326</v>
      </c>
      <c r="F66" s="299"/>
    </row>
    <row r="67" spans="1:8" ht="25.5" x14ac:dyDescent="0.2">
      <c r="A67" s="104" t="s">
        <v>1099</v>
      </c>
      <c r="B67" s="105" t="s">
        <v>1100</v>
      </c>
      <c r="C67" s="288">
        <f>'Planilha orçamentária '!Q402</f>
        <v>2910.1951760000002</v>
      </c>
      <c r="D67" s="293">
        <f>C67/'Planilha orçamentária '!Q$6</f>
        <v>4.9475216116928109E-3</v>
      </c>
      <c r="E67" s="294">
        <f t="shared" si="0"/>
        <v>0.67068723412118603</v>
      </c>
      <c r="F67" s="299"/>
    </row>
    <row r="68" spans="1:8" x14ac:dyDescent="0.2">
      <c r="A68" s="104" t="s">
        <v>787</v>
      </c>
      <c r="B68" s="105" t="s">
        <v>172</v>
      </c>
      <c r="C68" s="288">
        <f>'Planilha orçamentária '!Q230</f>
        <v>2802.5324109600001</v>
      </c>
      <c r="D68" s="293">
        <f>C68/'Planilha orçamentária '!Q$6</f>
        <v>4.7644878890054747E-3</v>
      </c>
      <c r="E68" s="294">
        <f t="shared" si="0"/>
        <v>0.67545172201019155</v>
      </c>
      <c r="F68" s="299"/>
    </row>
    <row r="69" spans="1:8" x14ac:dyDescent="0.2">
      <c r="A69" s="104" t="s">
        <v>602</v>
      </c>
      <c r="B69" s="105" t="s">
        <v>603</v>
      </c>
      <c r="C69" s="288">
        <f>'Planilha orçamentária '!Q115</f>
        <v>2682.4485652799995</v>
      </c>
      <c r="D69" s="293">
        <f>C69/'Planilha orçamentária '!Q$6</f>
        <v>4.5603375190864416E-3</v>
      </c>
      <c r="E69" s="294">
        <f t="shared" si="0"/>
        <v>0.68001205952927801</v>
      </c>
      <c r="F69" s="299"/>
    </row>
    <row r="70" spans="1:8" ht="25.5" x14ac:dyDescent="0.2">
      <c r="A70" s="104" t="s">
        <v>679</v>
      </c>
      <c r="B70" s="105" t="s">
        <v>162</v>
      </c>
      <c r="C70" s="288">
        <f>'Planilha orçamentária '!Q165</f>
        <v>2646.6079999999997</v>
      </c>
      <c r="D70" s="293">
        <f>C70/'Planilha orçamentária '!Q$6</f>
        <v>4.4994062204709957E-3</v>
      </c>
      <c r="E70" s="294">
        <f t="shared" si="0"/>
        <v>0.68451146574974897</v>
      </c>
      <c r="F70" s="299"/>
    </row>
    <row r="71" spans="1:8" ht="25.5" x14ac:dyDescent="0.2">
      <c r="A71" s="104" t="s">
        <v>1077</v>
      </c>
      <c r="B71" s="105" t="s">
        <v>1078</v>
      </c>
      <c r="C71" s="288">
        <f>'Planilha orçamentária '!Q393</f>
        <v>2638.4568218799996</v>
      </c>
      <c r="D71" s="293">
        <f>C71/'Planilha orçamentária '!Q$6</f>
        <v>4.4855486860203722E-3</v>
      </c>
      <c r="E71" s="294">
        <f t="shared" si="0"/>
        <v>0.68899701443576933</v>
      </c>
      <c r="F71" s="299"/>
    </row>
    <row r="72" spans="1:8" s="113" customFormat="1" ht="25.5" x14ac:dyDescent="0.2">
      <c r="A72" s="104" t="s">
        <v>1101</v>
      </c>
      <c r="B72" s="105" t="s">
        <v>1102</v>
      </c>
      <c r="C72" s="288">
        <f>'Planilha orçamentária '!Q403</f>
        <v>2627.3127295999998</v>
      </c>
      <c r="D72" s="293">
        <f>C72/'Planilha orçamentária '!Q$6</f>
        <v>4.4666030022900522E-3</v>
      </c>
      <c r="E72" s="294">
        <f t="shared" si="0"/>
        <v>0.6934636174380594</v>
      </c>
      <c r="F72" s="299"/>
      <c r="G72" s="5"/>
      <c r="H72" s="5"/>
    </row>
    <row r="73" spans="1:8" x14ac:dyDescent="0.2">
      <c r="A73" s="104" t="s">
        <v>180</v>
      </c>
      <c r="B73" s="105" t="s">
        <v>574</v>
      </c>
      <c r="C73" s="288">
        <f>'Planilha orçamentária '!Q103</f>
        <v>2593.5509999999999</v>
      </c>
      <c r="D73" s="293">
        <f>C73/'Planilha orçamentária '!Q$6</f>
        <v>4.4092058599191006E-3</v>
      </c>
      <c r="E73" s="294">
        <f t="shared" si="0"/>
        <v>0.69787282329797851</v>
      </c>
      <c r="F73" s="299"/>
    </row>
    <row r="74" spans="1:8" ht="25.5" x14ac:dyDescent="0.2">
      <c r="A74" s="104" t="s">
        <v>117</v>
      </c>
      <c r="B74" s="105" t="s">
        <v>555</v>
      </c>
      <c r="C74" s="288">
        <f>'Planilha orçamentária '!Q85</f>
        <v>2589.655992</v>
      </c>
      <c r="D74" s="293">
        <f>C74/'Planilha orçamentária '!Q$6</f>
        <v>4.4025840922738797E-3</v>
      </c>
      <c r="E74" s="294">
        <f t="shared" si="0"/>
        <v>0.7022754073902524</v>
      </c>
      <c r="F74" s="299"/>
    </row>
    <row r="75" spans="1:8" ht="25.5" x14ac:dyDescent="0.2">
      <c r="A75" s="104" t="s">
        <v>122</v>
      </c>
      <c r="B75" s="105" t="s">
        <v>559</v>
      </c>
      <c r="C75" s="288">
        <f>'Planilha orçamentária '!Q89</f>
        <v>2589.655992</v>
      </c>
      <c r="D75" s="293">
        <f>C75/'Planilha orçamentária '!Q$6</f>
        <v>4.4025840922738797E-3</v>
      </c>
      <c r="E75" s="294">
        <f t="shared" si="0"/>
        <v>0.7066779914825263</v>
      </c>
      <c r="F75" s="299"/>
    </row>
    <row r="76" spans="1:8" s="113" customFormat="1" x14ac:dyDescent="0.2">
      <c r="A76" s="104" t="s">
        <v>758</v>
      </c>
      <c r="B76" s="105" t="s">
        <v>237</v>
      </c>
      <c r="C76" s="288">
        <f>'Planilha orçamentária '!Q213</f>
        <v>2571.7958822400001</v>
      </c>
      <c r="D76" s="293">
        <f>C76/'Planilha orçamentária '!Q$6</f>
        <v>4.3722207407868299E-3</v>
      </c>
      <c r="E76" s="294">
        <f t="shared" si="0"/>
        <v>0.71105021222331311</v>
      </c>
      <c r="F76" s="299"/>
      <c r="G76" s="5"/>
      <c r="H76" s="5"/>
    </row>
    <row r="77" spans="1:8" ht="38.25" x14ac:dyDescent="0.2">
      <c r="A77" s="104" t="s">
        <v>102</v>
      </c>
      <c r="B77" s="105" t="s">
        <v>549</v>
      </c>
      <c r="C77" s="288">
        <f>'Planilha orçamentária '!Q79</f>
        <v>2545.7997</v>
      </c>
      <c r="D77" s="293">
        <f>C77/'Planilha orçamentária '!Q$6</f>
        <v>4.3280255354223958E-3</v>
      </c>
      <c r="E77" s="294">
        <f t="shared" si="0"/>
        <v>0.71537823775873555</v>
      </c>
      <c r="F77" s="299"/>
    </row>
    <row r="78" spans="1:8" ht="25.5" x14ac:dyDescent="0.2">
      <c r="A78" s="104" t="s">
        <v>1148</v>
      </c>
      <c r="B78" s="105" t="s">
        <v>1149</v>
      </c>
      <c r="C78" s="288">
        <f>'Planilha orçamentária '!Q421</f>
        <v>2502.8955626799998</v>
      </c>
      <c r="D78" s="293">
        <f>C78/'Planilha orçamentária '!Q$6</f>
        <v>4.2550857036295683E-3</v>
      </c>
      <c r="E78" s="294">
        <f t="shared" si="0"/>
        <v>0.71963332346236508</v>
      </c>
      <c r="F78" s="299"/>
    </row>
    <row r="79" spans="1:8" s="113" customFormat="1" ht="25.5" x14ac:dyDescent="0.2">
      <c r="A79" s="104" t="s">
        <v>1094</v>
      </c>
      <c r="B79" s="105" t="s">
        <v>1095</v>
      </c>
      <c r="C79" s="288">
        <f>'Planilha orçamentária '!Q400</f>
        <v>2502.6175439999997</v>
      </c>
      <c r="D79" s="293">
        <f>C79/'Planilha orçamentária '!Q$6</f>
        <v>4.2546130537402761E-3</v>
      </c>
      <c r="E79" s="294">
        <f t="shared" si="0"/>
        <v>0.72388793651610539</v>
      </c>
      <c r="F79" s="299"/>
      <c r="G79" s="5"/>
      <c r="H79" s="5"/>
    </row>
    <row r="80" spans="1:8" ht="25.5" x14ac:dyDescent="0.2">
      <c r="A80" s="104" t="s">
        <v>1074</v>
      </c>
      <c r="B80" s="105" t="s">
        <v>1075</v>
      </c>
      <c r="C80" s="288">
        <f>'Planilha orçamentária '!Q392</f>
        <v>2461.5986155199998</v>
      </c>
      <c r="D80" s="293">
        <f>C80/'Planilha orçamentária '!Q$6</f>
        <v>4.1848781999349657E-3</v>
      </c>
      <c r="E80" s="294">
        <f t="shared" si="0"/>
        <v>0.72807281471604035</v>
      </c>
      <c r="F80" s="299"/>
    </row>
    <row r="81" spans="1:8" s="113" customFormat="1" ht="25.5" x14ac:dyDescent="0.2">
      <c r="A81" s="104" t="s">
        <v>119</v>
      </c>
      <c r="B81" s="105" t="s">
        <v>557</v>
      </c>
      <c r="C81" s="288">
        <f>'Planilha orçamentária '!Q87</f>
        <v>2407.389592</v>
      </c>
      <c r="D81" s="293">
        <f>C81/'Planilha orçamentária '!Q$6</f>
        <v>4.0927193242603112E-3</v>
      </c>
      <c r="E81" s="294">
        <f t="shared" si="0"/>
        <v>0.73216553404030071</v>
      </c>
      <c r="F81" s="299"/>
      <c r="G81" s="5"/>
      <c r="H81" s="5"/>
    </row>
    <row r="82" spans="1:8" ht="25.5" x14ac:dyDescent="0.2">
      <c r="A82" s="104" t="s">
        <v>980</v>
      </c>
      <c r="B82" s="105" t="s">
        <v>981</v>
      </c>
      <c r="C82" s="288">
        <f>'Planilha orçamentária '!Q322</f>
        <v>2397.5771679999998</v>
      </c>
      <c r="D82" s="293">
        <f>C82/'Planilha orçamentária '!Q$6</f>
        <v>4.0760375634617723E-3</v>
      </c>
      <c r="E82" s="294">
        <f t="shared" ref="E82:E145" si="1">E81+D82</f>
        <v>0.73624157160376247</v>
      </c>
      <c r="F82" s="299"/>
    </row>
    <row r="83" spans="1:8" x14ac:dyDescent="0.2">
      <c r="A83" s="104" t="s">
        <v>768</v>
      </c>
      <c r="B83" s="105" t="s">
        <v>245</v>
      </c>
      <c r="C83" s="288">
        <f>'Planilha orçamentária '!Q220</f>
        <v>2380.0745999999999</v>
      </c>
      <c r="D83" s="293">
        <f>C83/'Planilha orçamentária '!Q$6</f>
        <v>4.0462820562867704E-3</v>
      </c>
      <c r="E83" s="294">
        <f t="shared" si="1"/>
        <v>0.74028785366004923</v>
      </c>
      <c r="F83" s="299"/>
    </row>
    <row r="84" spans="1:8" s="113" customFormat="1" ht="25.5" x14ac:dyDescent="0.2">
      <c r="A84" s="104" t="s">
        <v>976</v>
      </c>
      <c r="B84" s="105" t="s">
        <v>977</v>
      </c>
      <c r="C84" s="288">
        <f>'Planilha orçamentária '!Q320</f>
        <v>2370.1872719999997</v>
      </c>
      <c r="D84" s="293">
        <f>C84/'Planilha orçamentária '!Q$6</f>
        <v>4.0294729538027461E-3</v>
      </c>
      <c r="E84" s="294">
        <f t="shared" si="1"/>
        <v>0.74431732661385197</v>
      </c>
      <c r="F84" s="299"/>
      <c r="G84" s="5"/>
      <c r="H84" s="5"/>
    </row>
    <row r="85" spans="1:8" ht="25.5" x14ac:dyDescent="0.2">
      <c r="A85" s="104" t="s">
        <v>825</v>
      </c>
      <c r="B85" s="105" t="s">
        <v>826</v>
      </c>
      <c r="C85" s="288">
        <f>'Planilha orçamentária '!Q247</f>
        <v>2366.9663999999998</v>
      </c>
      <c r="D85" s="293">
        <f>C85/'Planilha orçamentária '!Q$6</f>
        <v>4.0239972613268903E-3</v>
      </c>
      <c r="E85" s="294">
        <f t="shared" si="1"/>
        <v>0.74834132387517882</v>
      </c>
      <c r="F85" s="299"/>
    </row>
    <row r="86" spans="1:8" ht="25.5" x14ac:dyDescent="0.2">
      <c r="A86" s="104" t="s">
        <v>1082</v>
      </c>
      <c r="B86" s="105" t="s">
        <v>1083</v>
      </c>
      <c r="C86" s="288">
        <f>'Planilha orçamentária '!Q395</f>
        <v>2336.1449020799996</v>
      </c>
      <c r="D86" s="293">
        <f>C86/'Planilha orçamentária '!Q$6</f>
        <v>3.9715987045835103E-3</v>
      </c>
      <c r="E86" s="294">
        <f t="shared" si="1"/>
        <v>0.75231292257976234</v>
      </c>
      <c r="F86" s="299"/>
    </row>
    <row r="87" spans="1:8" ht="38.25" x14ac:dyDescent="0.2">
      <c r="A87" s="104" t="s">
        <v>89</v>
      </c>
      <c r="B87" s="105" t="s">
        <v>546</v>
      </c>
      <c r="C87" s="288">
        <f>'Planilha orçamentária '!Q76</f>
        <v>2303.9222</v>
      </c>
      <c r="D87" s="293">
        <f>C87/'Planilha orçamentária '!Q$6</f>
        <v>3.9168180093769921E-3</v>
      </c>
      <c r="E87" s="294">
        <f t="shared" si="1"/>
        <v>0.75622974058913939</v>
      </c>
      <c r="F87" s="299"/>
    </row>
    <row r="88" spans="1:8" ht="51" x14ac:dyDescent="0.2">
      <c r="A88" s="104" t="s">
        <v>894</v>
      </c>
      <c r="B88" s="105" t="s">
        <v>895</v>
      </c>
      <c r="C88" s="288">
        <f>'Planilha orçamentária '!Q278</f>
        <v>2302.1494720000001</v>
      </c>
      <c r="D88" s="293">
        <f>C88/'Planilha orçamentária '!Q$6</f>
        <v>3.9138042561538463E-3</v>
      </c>
      <c r="E88" s="294">
        <f t="shared" si="1"/>
        <v>0.76014354484529323</v>
      </c>
      <c r="F88" s="299"/>
    </row>
    <row r="89" spans="1:8" x14ac:dyDescent="0.2">
      <c r="A89" s="104" t="s">
        <v>45</v>
      </c>
      <c r="B89" s="105" t="s">
        <v>480</v>
      </c>
      <c r="C89" s="288">
        <f>'Planilha orçamentária '!Q37</f>
        <v>2185.3242</v>
      </c>
      <c r="D89" s="293">
        <f>C89/'Planilha orçamentária '!Q$6</f>
        <v>3.7151936740256975E-3</v>
      </c>
      <c r="E89" s="294">
        <f t="shared" si="1"/>
        <v>0.76385873851931896</v>
      </c>
      <c r="F89" s="299"/>
    </row>
    <row r="90" spans="1:8" ht="38.25" x14ac:dyDescent="0.2">
      <c r="A90" s="104" t="s">
        <v>86</v>
      </c>
      <c r="B90" s="105" t="s">
        <v>545</v>
      </c>
      <c r="C90" s="288">
        <f>'Planilha orçamentária '!Q74</f>
        <v>2185.0495519999999</v>
      </c>
      <c r="D90" s="293">
        <f>C90/'Planilha orçamentária '!Q$6</f>
        <v>3.7147267545122524E-3</v>
      </c>
      <c r="E90" s="294">
        <f t="shared" si="1"/>
        <v>0.76757346527383119</v>
      </c>
      <c r="F90" s="299"/>
    </row>
    <row r="91" spans="1:8" ht="25.5" x14ac:dyDescent="0.2">
      <c r="A91" s="104" t="s">
        <v>276</v>
      </c>
      <c r="B91" s="105" t="s">
        <v>273</v>
      </c>
      <c r="C91" s="288">
        <f>'Planilha orçamentária '!Q334</f>
        <v>2183.3017920000002</v>
      </c>
      <c r="D91" s="293">
        <f>C91/'Planilha orçamentária '!Q$6</f>
        <v>3.7117554485176021E-3</v>
      </c>
      <c r="E91" s="294">
        <f t="shared" si="1"/>
        <v>0.77128522072234884</v>
      </c>
      <c r="F91" s="299"/>
    </row>
    <row r="92" spans="1:8" x14ac:dyDescent="0.2">
      <c r="A92" s="104" t="s">
        <v>815</v>
      </c>
      <c r="B92" s="105" t="s">
        <v>816</v>
      </c>
      <c r="C92" s="288">
        <f>'Planilha orçamentária '!Q242</f>
        <v>2122.77936</v>
      </c>
      <c r="D92" s="293">
        <f>C92/'Planilha orçamentária '!Q$6</f>
        <v>3.608863366645699E-3</v>
      </c>
      <c r="E92" s="294">
        <f t="shared" si="1"/>
        <v>0.77489408408899452</v>
      </c>
      <c r="F92" s="299"/>
    </row>
    <row r="93" spans="1:8" x14ac:dyDescent="0.2">
      <c r="A93" s="104" t="s">
        <v>949</v>
      </c>
      <c r="B93" s="105" t="s">
        <v>950</v>
      </c>
      <c r="C93" s="288">
        <f>'Planilha orçamentária '!Q306</f>
        <v>2083.9915719999999</v>
      </c>
      <c r="D93" s="293">
        <f>C93/'Planilha orçamentária '!Q$6</f>
        <v>3.5429215971787015E-3</v>
      </c>
      <c r="E93" s="294">
        <f t="shared" si="1"/>
        <v>0.77843700568617324</v>
      </c>
      <c r="F93" s="299"/>
    </row>
    <row r="94" spans="1:8" s="113" customFormat="1" x14ac:dyDescent="0.2">
      <c r="A94" s="104" t="s">
        <v>183</v>
      </c>
      <c r="B94" s="105" t="s">
        <v>576</v>
      </c>
      <c r="C94" s="288">
        <f>'Planilha orçamentária '!Q104</f>
        <v>2059.0290649599997</v>
      </c>
      <c r="D94" s="293">
        <f>C94/'Planilha orçamentária '!Q$6</f>
        <v>3.5004837070739606E-3</v>
      </c>
      <c r="E94" s="294">
        <f t="shared" si="1"/>
        <v>0.78193748939324725</v>
      </c>
      <c r="F94" s="299"/>
      <c r="G94" s="5"/>
      <c r="H94" s="5"/>
    </row>
    <row r="95" spans="1:8" ht="38.25" x14ac:dyDescent="0.2">
      <c r="A95" s="104" t="s">
        <v>109</v>
      </c>
      <c r="B95" s="105" t="s">
        <v>104</v>
      </c>
      <c r="C95" s="288">
        <f>'Planilha orçamentária '!Q81</f>
        <v>1942.4105280000001</v>
      </c>
      <c r="D95" s="293">
        <f>C95/'Planilha orçamentária '!Q$6</f>
        <v>3.3022245879977511E-3</v>
      </c>
      <c r="E95" s="294">
        <f t="shared" si="1"/>
        <v>0.78523971398124504</v>
      </c>
      <c r="F95" s="299"/>
    </row>
    <row r="96" spans="1:8" ht="38.25" x14ac:dyDescent="0.2">
      <c r="A96" s="104" t="s">
        <v>627</v>
      </c>
      <c r="B96" s="105" t="s">
        <v>628</v>
      </c>
      <c r="C96" s="288">
        <f>'Planilha orçamentária '!Q140</f>
        <v>1917.5423999999998</v>
      </c>
      <c r="D96" s="293">
        <f>C96/'Planilha orçamentária '!Q$6</f>
        <v>3.2599471484167212E-3</v>
      </c>
      <c r="E96" s="294">
        <f t="shared" si="1"/>
        <v>0.78849966112966174</v>
      </c>
      <c r="F96" s="299"/>
    </row>
    <row r="97" spans="1:8" x14ac:dyDescent="0.2">
      <c r="A97" s="104" t="s">
        <v>204</v>
      </c>
      <c r="B97" s="105" t="s">
        <v>620</v>
      </c>
      <c r="C97" s="288">
        <f>'Planilha orçamentária '!Q134</f>
        <v>1895.7952720000001</v>
      </c>
      <c r="D97" s="293">
        <f>C97/'Planilha orçamentária '!Q$6</f>
        <v>3.2229756123975687E-3</v>
      </c>
      <c r="E97" s="294">
        <f t="shared" si="1"/>
        <v>0.79172263674205934</v>
      </c>
      <c r="F97" s="299"/>
    </row>
    <row r="98" spans="1:8" ht="25.5" x14ac:dyDescent="0.2">
      <c r="A98" s="104" t="s">
        <v>822</v>
      </c>
      <c r="B98" s="105" t="s">
        <v>823</v>
      </c>
      <c r="C98" s="288">
        <f>'Planilha orçamentária '!Q246</f>
        <v>1817.6704</v>
      </c>
      <c r="D98" s="293">
        <f>C98/'Planilha orçamentária '!Q$6</f>
        <v>3.090158234436684E-3</v>
      </c>
      <c r="E98" s="294">
        <f t="shared" si="1"/>
        <v>0.79481279497649604</v>
      </c>
      <c r="F98" s="299"/>
    </row>
    <row r="99" spans="1:8" ht="38.25" x14ac:dyDescent="0.2">
      <c r="A99" s="104" t="s">
        <v>140</v>
      </c>
      <c r="B99" s="105" t="s">
        <v>565</v>
      </c>
      <c r="C99" s="288">
        <f>'Planilha orçamentária '!Q96</f>
        <v>1744.0647359999998</v>
      </c>
      <c r="D99" s="293">
        <f>C99/'Planilha orçamentária '!Q$6</f>
        <v>2.9650238048333959E-3</v>
      </c>
      <c r="E99" s="294">
        <f t="shared" si="1"/>
        <v>0.79777781878132947</v>
      </c>
      <c r="F99" s="299"/>
    </row>
    <row r="100" spans="1:8" x14ac:dyDescent="0.2">
      <c r="A100" s="104" t="s">
        <v>924</v>
      </c>
      <c r="B100" s="105" t="s">
        <v>925</v>
      </c>
      <c r="C100" s="288">
        <f>'Planilha orçamentária '!Q292</f>
        <v>1733.27856</v>
      </c>
      <c r="D100" s="293">
        <f>C100/'Planilha orçamentária '!Q$6</f>
        <v>2.9466866021235524E-3</v>
      </c>
      <c r="E100" s="294">
        <f t="shared" si="1"/>
        <v>0.80072450538345308</v>
      </c>
      <c r="F100" s="299"/>
    </row>
    <row r="101" spans="1:8" s="113" customFormat="1" ht="25.5" x14ac:dyDescent="0.2">
      <c r="A101" s="104" t="s">
        <v>67</v>
      </c>
      <c r="B101" s="105" t="s">
        <v>528</v>
      </c>
      <c r="C101" s="288">
        <f>'Planilha orçamentária '!Q62</f>
        <v>1724.00244864</v>
      </c>
      <c r="D101" s="293">
        <f>C101/'Planilha orçamentária '!Q$6</f>
        <v>2.9309166077930862E-3</v>
      </c>
      <c r="E101" s="294">
        <f t="shared" si="1"/>
        <v>0.80365542199124618</v>
      </c>
      <c r="F101" s="299"/>
      <c r="G101" s="5"/>
      <c r="H101" s="5"/>
    </row>
    <row r="102" spans="1:8" ht="25.5" x14ac:dyDescent="0.2">
      <c r="A102" s="104" t="s">
        <v>1111</v>
      </c>
      <c r="B102" s="105" t="s">
        <v>1112</v>
      </c>
      <c r="C102" s="288">
        <f>'Planilha orçamentária '!Q407</f>
        <v>1685.34</v>
      </c>
      <c r="D102" s="293">
        <f>C102/'Planilha orçamentária '!Q$6</f>
        <v>2.8651879234131341E-3</v>
      </c>
      <c r="E102" s="294">
        <f t="shared" si="1"/>
        <v>0.80652060991465935</v>
      </c>
      <c r="F102" s="299"/>
    </row>
    <row r="103" spans="1:8" x14ac:dyDescent="0.2">
      <c r="A103" s="104" t="s">
        <v>2</v>
      </c>
      <c r="B103" s="105" t="s">
        <v>5</v>
      </c>
      <c r="C103" s="288">
        <f>'Planilha orçamentária '!Q17</f>
        <v>1682.9056199999998</v>
      </c>
      <c r="D103" s="293">
        <f>C103/'Planilha orçamentária '!Q$6</f>
        <v>2.8610493186348703E-3</v>
      </c>
      <c r="E103" s="294">
        <f t="shared" si="1"/>
        <v>0.80938165923329419</v>
      </c>
      <c r="F103" s="299"/>
    </row>
    <row r="104" spans="1:8" ht="38.25" x14ac:dyDescent="0.2">
      <c r="A104" s="104" t="s">
        <v>83</v>
      </c>
      <c r="B104" s="105" t="s">
        <v>543</v>
      </c>
      <c r="C104" s="288">
        <f>'Planilha orçamentária '!Q72</f>
        <v>1663.99236</v>
      </c>
      <c r="D104" s="293">
        <f>C104/'Planilha orçamentária '!Q$6</f>
        <v>2.8288955430499012E-3</v>
      </c>
      <c r="E104" s="294">
        <f t="shared" si="1"/>
        <v>0.81221055477634407</v>
      </c>
      <c r="F104" s="299"/>
    </row>
    <row r="105" spans="1:8" ht="25.5" x14ac:dyDescent="0.2">
      <c r="A105" s="104" t="s">
        <v>118</v>
      </c>
      <c r="B105" s="105" t="s">
        <v>556</v>
      </c>
      <c r="C105" s="288">
        <f>'Planilha orçamentária '!Q86</f>
        <v>1658.3995279999999</v>
      </c>
      <c r="D105" s="293">
        <f>C105/'Planilha orçamentária '!Q$6</f>
        <v>2.819387363867019E-3</v>
      </c>
      <c r="E105" s="294">
        <f t="shared" si="1"/>
        <v>0.81502994214021107</v>
      </c>
      <c r="F105" s="299"/>
    </row>
    <row r="106" spans="1:8" ht="25.5" x14ac:dyDescent="0.2">
      <c r="A106" s="104" t="s">
        <v>1080</v>
      </c>
      <c r="B106" s="105" t="s">
        <v>1081</v>
      </c>
      <c r="C106" s="288">
        <f>'Planilha orçamentária '!Q394</f>
        <v>1628.762512</v>
      </c>
      <c r="D106" s="293">
        <f>C106/'Planilha orçamentária '!Q$6</f>
        <v>2.7690025036434429E-3</v>
      </c>
      <c r="E106" s="294">
        <f t="shared" si="1"/>
        <v>0.8177989446438545</v>
      </c>
      <c r="F106" s="299"/>
    </row>
    <row r="107" spans="1:8" ht="25.5" x14ac:dyDescent="0.2">
      <c r="A107" s="104" t="s">
        <v>1092</v>
      </c>
      <c r="B107" s="105" t="s">
        <v>1093</v>
      </c>
      <c r="C107" s="288">
        <f>'Planilha orçamentária '!Q399</f>
        <v>1565.4496563199998</v>
      </c>
      <c r="D107" s="293">
        <f>C107/'Planilha orçamentária '!Q$6</f>
        <v>2.6613665195149377E-3</v>
      </c>
      <c r="E107" s="294">
        <f t="shared" si="1"/>
        <v>0.82046031116336948</v>
      </c>
      <c r="F107" s="299"/>
    </row>
    <row r="108" spans="1:8" ht="25.5" x14ac:dyDescent="0.2">
      <c r="A108" s="104" t="s">
        <v>207</v>
      </c>
      <c r="B108" s="105" t="s">
        <v>640</v>
      </c>
      <c r="C108" s="288">
        <f>'Planilha orçamentária '!Q148</f>
        <v>1551.35372224</v>
      </c>
      <c r="D108" s="293">
        <f>C108/'Planilha orçamentária '!Q$6</f>
        <v>2.6374025121957954E-3</v>
      </c>
      <c r="E108" s="294">
        <f t="shared" si="1"/>
        <v>0.82309771367556528</v>
      </c>
      <c r="F108" s="299"/>
    </row>
    <row r="109" spans="1:8" ht="25.5" x14ac:dyDescent="0.2">
      <c r="A109" s="104" t="s">
        <v>1104</v>
      </c>
      <c r="B109" s="105" t="s">
        <v>1105</v>
      </c>
      <c r="C109" s="288">
        <f>'Planilha orçamentária '!Q404</f>
        <v>1526.1160678399999</v>
      </c>
      <c r="D109" s="293">
        <f>C109/'Planilha orçamentária '!Q$6</f>
        <v>2.5944968536330396E-3</v>
      </c>
      <c r="E109" s="294">
        <f t="shared" si="1"/>
        <v>0.82569221052919828</v>
      </c>
      <c r="F109" s="299"/>
    </row>
    <row r="110" spans="1:8" ht="25.5" x14ac:dyDescent="0.2">
      <c r="A110" s="104" t="s">
        <v>1106</v>
      </c>
      <c r="B110" s="105" t="s">
        <v>1107</v>
      </c>
      <c r="C110" s="288">
        <f>'Planilha orçamentária '!Q405</f>
        <v>1526.1160678399999</v>
      </c>
      <c r="D110" s="293">
        <f>C110/'Planilha orçamentária '!Q$6</f>
        <v>2.5944968536330396E-3</v>
      </c>
      <c r="E110" s="294">
        <f t="shared" si="1"/>
        <v>0.82828670738283128</v>
      </c>
      <c r="F110" s="299"/>
    </row>
    <row r="111" spans="1:8" ht="25.5" x14ac:dyDescent="0.2">
      <c r="A111" s="104" t="s">
        <v>110</v>
      </c>
      <c r="B111" s="105" t="s">
        <v>551</v>
      </c>
      <c r="C111" s="288">
        <f>'Planilha orçamentária '!Q82</f>
        <v>1464.335748</v>
      </c>
      <c r="D111" s="293">
        <f>C111/'Planilha orçamentária '!Q$6</f>
        <v>2.4894662803895584E-3</v>
      </c>
      <c r="E111" s="294">
        <f t="shared" si="1"/>
        <v>0.83077617366322087</v>
      </c>
      <c r="F111" s="299"/>
    </row>
    <row r="112" spans="1:8" x14ac:dyDescent="0.2">
      <c r="A112" s="104" t="s">
        <v>794</v>
      </c>
      <c r="B112" s="105" t="s">
        <v>795</v>
      </c>
      <c r="C112" s="288">
        <f>'Planilha orçamentária '!Q233</f>
        <v>1421.3783039999998</v>
      </c>
      <c r="D112" s="293">
        <f>C112/'Planilha orçamentária '!Q$6</f>
        <v>2.4164358237638945E-3</v>
      </c>
      <c r="E112" s="294">
        <f t="shared" si="1"/>
        <v>0.83319260948698481</v>
      </c>
      <c r="F112" s="299"/>
    </row>
    <row r="113" spans="1:8" x14ac:dyDescent="0.2">
      <c r="A113" s="104" t="s">
        <v>599</v>
      </c>
      <c r="B113" s="105" t="s">
        <v>600</v>
      </c>
      <c r="C113" s="288">
        <f>'Planilha orçamentária '!Q114</f>
        <v>1408.83038592</v>
      </c>
      <c r="D113" s="293">
        <f>C113/'Planilha orçamentária '!Q$6</f>
        <v>2.3951035446114432E-3</v>
      </c>
      <c r="E113" s="294">
        <f t="shared" si="1"/>
        <v>0.83558771303159629</v>
      </c>
      <c r="F113" s="299"/>
    </row>
    <row r="114" spans="1:8" ht="25.5" x14ac:dyDescent="0.2">
      <c r="A114" s="104" t="s">
        <v>1120</v>
      </c>
      <c r="B114" s="105" t="s">
        <v>1121</v>
      </c>
      <c r="C114" s="288">
        <f>'Planilha orçamentária '!Q410</f>
        <v>1393.2768200000003</v>
      </c>
      <c r="D114" s="293">
        <f>C114/'Planilha orçamentária '!Q$6</f>
        <v>2.3686614680927622E-3</v>
      </c>
      <c r="E114" s="294">
        <f t="shared" si="1"/>
        <v>0.83795637449968907</v>
      </c>
      <c r="F114" s="299"/>
    </row>
    <row r="115" spans="1:8" x14ac:dyDescent="0.2">
      <c r="A115" s="104" t="s">
        <v>29</v>
      </c>
      <c r="B115" s="105" t="s">
        <v>462</v>
      </c>
      <c r="C115" s="288">
        <f>'Planilha orçamentária '!Q27</f>
        <v>1382.1062616399997</v>
      </c>
      <c r="D115" s="293">
        <f>C115/'Planilha orçamentária '!Q$6</f>
        <v>2.3496707903002366E-3</v>
      </c>
      <c r="E115" s="294">
        <f t="shared" si="1"/>
        <v>0.84030604528998931</v>
      </c>
      <c r="F115" s="299"/>
    </row>
    <row r="116" spans="1:8" ht="25.5" x14ac:dyDescent="0.2">
      <c r="A116" s="104" t="s">
        <v>260</v>
      </c>
      <c r="B116" s="105" t="s">
        <v>259</v>
      </c>
      <c r="C116" s="288">
        <f>'Planilha orçamentária '!Q326</f>
        <v>1358.5787903999997</v>
      </c>
      <c r="D116" s="293">
        <f>C116/'Planilha orçamentária '!Q$6</f>
        <v>2.3096725546532465E-3</v>
      </c>
      <c r="E116" s="294">
        <f t="shared" si="1"/>
        <v>0.84261571784464251</v>
      </c>
      <c r="F116" s="299"/>
    </row>
    <row r="117" spans="1:8" x14ac:dyDescent="0.2">
      <c r="A117" s="104" t="s">
        <v>1135</v>
      </c>
      <c r="B117" s="105" t="s">
        <v>1136</v>
      </c>
      <c r="C117" s="288">
        <f>'Planilha orçamentária '!Q415</f>
        <v>1343.8137139199998</v>
      </c>
      <c r="D117" s="293">
        <f>C117/'Planilha orçamentária '!Q$6</f>
        <v>2.2845709616104381E-3</v>
      </c>
      <c r="E117" s="294">
        <f t="shared" si="1"/>
        <v>0.8449002888062529</v>
      </c>
      <c r="F117" s="299"/>
    </row>
    <row r="118" spans="1:8" s="113" customFormat="1" x14ac:dyDescent="0.2">
      <c r="A118" s="104" t="s">
        <v>771</v>
      </c>
      <c r="B118" s="105" t="s">
        <v>772</v>
      </c>
      <c r="C118" s="288">
        <f>'Planilha orçamentária '!Q222</f>
        <v>1293.3424</v>
      </c>
      <c r="D118" s="293">
        <f>C118/'Planilha orçamentária '!Q$6</f>
        <v>2.1987664360414868E-3</v>
      </c>
      <c r="E118" s="294">
        <f t="shared" si="1"/>
        <v>0.84709905524229434</v>
      </c>
      <c r="F118" s="299"/>
      <c r="G118" s="5"/>
      <c r="H118" s="5"/>
    </row>
    <row r="119" spans="1:8" ht="51" x14ac:dyDescent="0.2">
      <c r="A119" s="104" t="s">
        <v>963</v>
      </c>
      <c r="B119" s="105" t="s">
        <v>964</v>
      </c>
      <c r="C119" s="288">
        <f>'Planilha orçamentária '!Q313</f>
        <v>1290.9454719999999</v>
      </c>
      <c r="D119" s="293">
        <f>C119/'Planilha orçamentária '!Q$6</f>
        <v>2.1946915021059657E-3</v>
      </c>
      <c r="E119" s="294">
        <f t="shared" si="1"/>
        <v>0.84929374674440028</v>
      </c>
      <c r="F119" s="299"/>
    </row>
    <row r="120" spans="1:8" ht="38.25" x14ac:dyDescent="0.2">
      <c r="A120" s="104" t="s">
        <v>142</v>
      </c>
      <c r="B120" s="105" t="s">
        <v>566</v>
      </c>
      <c r="C120" s="288">
        <f>'Planilha orçamentária '!Q97</f>
        <v>1290.071592</v>
      </c>
      <c r="D120" s="293">
        <f>C120/'Planilha orçamentária '!Q$6</f>
        <v>2.1932058491086403E-3</v>
      </c>
      <c r="E120" s="294">
        <f t="shared" si="1"/>
        <v>0.85148695259350893</v>
      </c>
      <c r="F120" s="299"/>
    </row>
    <row r="121" spans="1:8" x14ac:dyDescent="0.2">
      <c r="A121" s="104" t="s">
        <v>942</v>
      </c>
      <c r="B121" s="105" t="s">
        <v>943</v>
      </c>
      <c r="C121" s="288">
        <f>'Planilha orçamentária '!Q302</f>
        <v>1266.0274080000002</v>
      </c>
      <c r="D121" s="293">
        <f>C121/'Planilha orçamentária '!Q$6</f>
        <v>2.1523291680679468E-3</v>
      </c>
      <c r="E121" s="294">
        <f t="shared" si="1"/>
        <v>0.85363928176157688</v>
      </c>
      <c r="F121" s="299"/>
    </row>
    <row r="122" spans="1:8" ht="25.5" x14ac:dyDescent="0.2">
      <c r="A122" s="104" t="s">
        <v>995</v>
      </c>
      <c r="B122" s="105" t="s">
        <v>996</v>
      </c>
      <c r="C122" s="288">
        <f>'Planilha orçamentária '!Q337</f>
        <v>1246.502432</v>
      </c>
      <c r="D122" s="293">
        <f>C122/'Planilha orçamentária '!Q$6</f>
        <v>2.1191354353848491E-3</v>
      </c>
      <c r="E122" s="294">
        <f t="shared" si="1"/>
        <v>0.85575841719696177</v>
      </c>
      <c r="F122" s="299"/>
    </row>
    <row r="123" spans="1:8" ht="25.5" x14ac:dyDescent="0.2">
      <c r="A123" s="104" t="s">
        <v>753</v>
      </c>
      <c r="B123" s="105" t="s">
        <v>231</v>
      </c>
      <c r="C123" s="288">
        <f>'Planilha orçamentária '!Q210</f>
        <v>1238.3765963999999</v>
      </c>
      <c r="D123" s="293">
        <f>C123/'Planilha orçamentária '!Q$6</f>
        <v>2.1053209848711481E-3</v>
      </c>
      <c r="E123" s="294">
        <f t="shared" si="1"/>
        <v>0.85786373818183292</v>
      </c>
      <c r="F123" s="299"/>
    </row>
    <row r="124" spans="1:8" x14ac:dyDescent="0.2">
      <c r="A124" s="104" t="s">
        <v>589</v>
      </c>
      <c r="B124" s="105" t="s">
        <v>590</v>
      </c>
      <c r="C124" s="288">
        <f>'Planilha orçamentária '!Q110</f>
        <v>1215.7418560000001</v>
      </c>
      <c r="D124" s="293">
        <f>C124/'Planilha orçamentária '!Q$6</f>
        <v>2.0668404498789977E-3</v>
      </c>
      <c r="E124" s="294">
        <f t="shared" si="1"/>
        <v>0.85993057863171196</v>
      </c>
      <c r="F124" s="299"/>
    </row>
    <row r="125" spans="1:8" x14ac:dyDescent="0.2">
      <c r="A125" s="104" t="s">
        <v>72</v>
      </c>
      <c r="B125" s="105" t="s">
        <v>531</v>
      </c>
      <c r="C125" s="288">
        <f>'Planilha orçamentária '!Q64</f>
        <v>1199.6594678399999</v>
      </c>
      <c r="D125" s="293">
        <f>C125/'Planilha orçamentária '!Q$6</f>
        <v>2.0394993410607918E-3</v>
      </c>
      <c r="E125" s="294">
        <f t="shared" si="1"/>
        <v>0.86197007797277281</v>
      </c>
      <c r="F125" s="299"/>
    </row>
    <row r="126" spans="1:8" s="113" customFormat="1" x14ac:dyDescent="0.2">
      <c r="A126" s="104" t="s">
        <v>188</v>
      </c>
      <c r="B126" s="105" t="s">
        <v>91</v>
      </c>
      <c r="C126" s="288">
        <f>'Planilha orçamentária '!Q121</f>
        <v>1199.4377519999998</v>
      </c>
      <c r="D126" s="293">
        <f>C126/'Planilha orçamentária '!Q$6</f>
        <v>2.0391224096717561E-3</v>
      </c>
      <c r="E126" s="294">
        <f t="shared" si="1"/>
        <v>0.86400920038244455</v>
      </c>
      <c r="F126" s="299"/>
      <c r="G126" s="5"/>
      <c r="H126" s="5"/>
    </row>
    <row r="127" spans="1:8" x14ac:dyDescent="0.2">
      <c r="A127" s="104" t="s">
        <v>249</v>
      </c>
      <c r="B127" s="105" t="s">
        <v>702</v>
      </c>
      <c r="C127" s="288">
        <f>'Planilha orçamentária '!Q179</f>
        <v>1192.4716800000001</v>
      </c>
      <c r="D127" s="293">
        <f>C127/'Planilha orçamentária '!Q$6</f>
        <v>2.027279632921649E-3</v>
      </c>
      <c r="E127" s="294">
        <f t="shared" si="1"/>
        <v>0.86603648001536615</v>
      </c>
      <c r="F127" s="299"/>
    </row>
    <row r="128" spans="1:8" ht="25.5" x14ac:dyDescent="0.2">
      <c r="A128" s="104" t="s">
        <v>837</v>
      </c>
      <c r="B128" s="105" t="s">
        <v>838</v>
      </c>
      <c r="C128" s="288">
        <f>'Planilha orçamentária '!Q252</f>
        <v>1191.398056</v>
      </c>
      <c r="D128" s="293">
        <f>C128/'Planilha orçamentária '!Q$6</f>
        <v>2.0254544020963635E-3</v>
      </c>
      <c r="E128" s="294">
        <f t="shared" si="1"/>
        <v>0.86806193441746249</v>
      </c>
      <c r="F128" s="299"/>
    </row>
    <row r="129" spans="1:6" ht="24.75" customHeight="1" x14ac:dyDescent="0.2">
      <c r="A129" s="104" t="s">
        <v>1071</v>
      </c>
      <c r="B129" s="105" t="s">
        <v>1072</v>
      </c>
      <c r="C129" s="288">
        <f>'Planilha orçamentária '!Q391</f>
        <v>1175.5813273599999</v>
      </c>
      <c r="D129" s="293">
        <f>C129/'Planilha orçamentária '!Q$6</f>
        <v>1.9985649317893449E-3</v>
      </c>
      <c r="E129" s="294">
        <f t="shared" si="1"/>
        <v>0.87006049934925178</v>
      </c>
      <c r="F129" s="299"/>
    </row>
    <row r="130" spans="1:6" ht="25.5" x14ac:dyDescent="0.2">
      <c r="A130" s="104" t="s">
        <v>1144</v>
      </c>
      <c r="B130" s="105" t="s">
        <v>1145</v>
      </c>
      <c r="C130" s="288">
        <f>'Planilha orçamentária '!Q419</f>
        <v>1163.6598563999999</v>
      </c>
      <c r="D130" s="293">
        <f>C130/'Planilha orçamentária '!Q$6</f>
        <v>1.9782976535998322E-3</v>
      </c>
      <c r="E130" s="294">
        <f t="shared" si="1"/>
        <v>0.87203879700285158</v>
      </c>
      <c r="F130" s="299"/>
    </row>
    <row r="131" spans="1:6" ht="25.5" x14ac:dyDescent="0.2">
      <c r="A131" s="104" t="s">
        <v>125</v>
      </c>
      <c r="B131" s="105" t="s">
        <v>560</v>
      </c>
      <c r="C131" s="288">
        <f>'Planilha orçamentária '!Q90</f>
        <v>1148.1534799999999</v>
      </c>
      <c r="D131" s="293">
        <f>C131/'Planilha orçamentária '!Q$6</f>
        <v>1.951935802343007E-3</v>
      </c>
      <c r="E131" s="294">
        <f t="shared" si="1"/>
        <v>0.87399073280519457</v>
      </c>
      <c r="F131" s="299"/>
    </row>
    <row r="132" spans="1:6" x14ac:dyDescent="0.2">
      <c r="A132" s="104" t="s">
        <v>30</v>
      </c>
      <c r="B132" s="105" t="s">
        <v>464</v>
      </c>
      <c r="C132" s="288">
        <f>'Planilha orçamentária '!Q28</f>
        <v>1115.8199200000001</v>
      </c>
      <c r="D132" s="293">
        <f>C132/'Planilha orçamentária '!Q$6</f>
        <v>1.8969666414419702E-3</v>
      </c>
      <c r="E132" s="294">
        <f t="shared" si="1"/>
        <v>0.87588769944663658</v>
      </c>
      <c r="F132" s="299"/>
    </row>
    <row r="133" spans="1:6" ht="25.5" x14ac:dyDescent="0.2">
      <c r="A133" s="104" t="s">
        <v>695</v>
      </c>
      <c r="B133" s="105" t="s">
        <v>696</v>
      </c>
      <c r="C133" s="288">
        <f>'Planilha orçamentária '!Q176</f>
        <v>1052.5884600000002</v>
      </c>
      <c r="D133" s="293">
        <f>C133/'Planilha orçamentária '!Q$6</f>
        <v>1.7894690352783589E-3</v>
      </c>
      <c r="E133" s="294">
        <f t="shared" si="1"/>
        <v>0.8776771684819149</v>
      </c>
      <c r="F133" s="299"/>
    </row>
    <row r="134" spans="1:6" ht="38.25" x14ac:dyDescent="0.2">
      <c r="A134" s="104" t="s">
        <v>623</v>
      </c>
      <c r="B134" s="105" t="s">
        <v>624</v>
      </c>
      <c r="C134" s="288">
        <f>'Planilha orçamentária '!Q138</f>
        <v>1038.3567</v>
      </c>
      <c r="D134" s="293">
        <f>C134/'Planilha orçamentária '!Q$6</f>
        <v>1.7652741150362033E-3</v>
      </c>
      <c r="E134" s="294">
        <f t="shared" si="1"/>
        <v>0.87944244259695115</v>
      </c>
      <c r="F134" s="299"/>
    </row>
    <row r="135" spans="1:6" ht="25.5" x14ac:dyDescent="0.2">
      <c r="A135" s="104" t="s">
        <v>1392</v>
      </c>
      <c r="B135" s="105" t="s">
        <v>1391</v>
      </c>
      <c r="C135" s="288">
        <f>'Planilha orçamentária '!Q92</f>
        <v>1002.440232</v>
      </c>
      <c r="D135" s="293">
        <f>C135/'Planilha orçamentária '!Q$6</f>
        <v>1.7042137768461323E-3</v>
      </c>
      <c r="E135" s="294">
        <f t="shared" si="1"/>
        <v>0.8811466563737973</v>
      </c>
      <c r="F135" s="299"/>
    </row>
    <row r="136" spans="1:6" ht="25.5" x14ac:dyDescent="0.2">
      <c r="A136" s="104" t="s">
        <v>578</v>
      </c>
      <c r="B136" s="105" t="s">
        <v>579</v>
      </c>
      <c r="C136" s="288">
        <f>'Planilha orçamentária '!Q105</f>
        <v>974.90052800000001</v>
      </c>
      <c r="D136" s="293">
        <f>C136/'Planilha orçamentária '!Q$6</f>
        <v>1.6573944838161369E-3</v>
      </c>
      <c r="E136" s="294">
        <f t="shared" si="1"/>
        <v>0.88280405085761349</v>
      </c>
      <c r="F136" s="299"/>
    </row>
    <row r="137" spans="1:6" x14ac:dyDescent="0.2">
      <c r="A137" s="104" t="s">
        <v>318</v>
      </c>
      <c r="B137" s="105" t="s">
        <v>311</v>
      </c>
      <c r="C137" s="288">
        <f>'Planilha orçamentária '!Q361</f>
        <v>953.52791999999988</v>
      </c>
      <c r="D137" s="293">
        <f>C137/'Planilha orçamentária '!Q$6</f>
        <v>1.6210596562244086E-3</v>
      </c>
      <c r="E137" s="294">
        <f t="shared" si="1"/>
        <v>0.88442511051383788</v>
      </c>
      <c r="F137" s="299"/>
    </row>
    <row r="138" spans="1:6" x14ac:dyDescent="0.2">
      <c r="A138" s="104" t="s">
        <v>252</v>
      </c>
      <c r="B138" s="105" t="s">
        <v>212</v>
      </c>
      <c r="C138" s="288">
        <f>'Planilha orçamentária '!Q181</f>
        <v>938.05025679999983</v>
      </c>
      <c r="D138" s="293">
        <f>C138/'Planilha orçamentária '!Q$6</f>
        <v>1.5947466192803522E-3</v>
      </c>
      <c r="E138" s="294">
        <f t="shared" si="1"/>
        <v>0.88601985713311826</v>
      </c>
      <c r="F138" s="299"/>
    </row>
    <row r="139" spans="1:6" ht="25.5" x14ac:dyDescent="0.2">
      <c r="A139" s="104" t="s">
        <v>1097</v>
      </c>
      <c r="B139" s="105" t="s">
        <v>1098</v>
      </c>
      <c r="C139" s="288">
        <f>'Planilha orçamentária '!Q401</f>
        <v>893.79197999999985</v>
      </c>
      <c r="D139" s="293">
        <f>C139/'Planilha orçamentária '!Q$6</f>
        <v>1.5195046620500986E-3</v>
      </c>
      <c r="E139" s="294">
        <f t="shared" si="1"/>
        <v>0.88753936179516835</v>
      </c>
      <c r="F139" s="299"/>
    </row>
    <row r="140" spans="1:6" x14ac:dyDescent="0.2">
      <c r="A140" s="104" t="s">
        <v>690</v>
      </c>
      <c r="B140" s="105" t="s">
        <v>531</v>
      </c>
      <c r="C140" s="288">
        <f>'Planilha orçamentária '!Q173</f>
        <v>880.26057240000011</v>
      </c>
      <c r="D140" s="293">
        <f>C140/'Planilha orçamentária '!Q$6</f>
        <v>1.4965003865672287E-3</v>
      </c>
      <c r="E140" s="294">
        <f t="shared" si="1"/>
        <v>0.88903586218173558</v>
      </c>
      <c r="F140" s="299"/>
    </row>
    <row r="141" spans="1:6" x14ac:dyDescent="0.2">
      <c r="A141" s="104" t="s">
        <v>61</v>
      </c>
      <c r="B141" s="105" t="s">
        <v>524</v>
      </c>
      <c r="C141" s="288">
        <f>'Planilha orçamentária '!Q59</f>
        <v>869.60423000000003</v>
      </c>
      <c r="D141" s="293">
        <f>C141/'Planilha orçamentária '!Q$6</f>
        <v>1.4783839094455586E-3</v>
      </c>
      <c r="E141" s="294">
        <f t="shared" si="1"/>
        <v>0.89051424609118113</v>
      </c>
      <c r="F141" s="299"/>
    </row>
    <row r="142" spans="1:6" ht="25.5" x14ac:dyDescent="0.2">
      <c r="A142" s="104" t="s">
        <v>675</v>
      </c>
      <c r="B142" s="105" t="s">
        <v>158</v>
      </c>
      <c r="C142" s="288">
        <f>'Planilha orçamentária '!Q163</f>
        <v>869.35829520000004</v>
      </c>
      <c r="D142" s="293">
        <f>C142/'Planilha orçamentária '!Q$6</f>
        <v>1.4779658042448826E-3</v>
      </c>
      <c r="E142" s="294">
        <f t="shared" si="1"/>
        <v>0.89199221189542599</v>
      </c>
      <c r="F142" s="299"/>
    </row>
    <row r="143" spans="1:6" x14ac:dyDescent="0.2">
      <c r="A143" s="104" t="s">
        <v>539</v>
      </c>
      <c r="B143" s="105" t="s">
        <v>540</v>
      </c>
      <c r="C143" s="288">
        <f>'Planilha orçamentária '!Q70</f>
        <v>859.75809919999995</v>
      </c>
      <c r="D143" s="293">
        <f>C143/'Planilha orçamentária '!Q$6</f>
        <v>1.4616448448885515E-3</v>
      </c>
      <c r="E143" s="294">
        <f t="shared" si="1"/>
        <v>0.89345385674031452</v>
      </c>
      <c r="F143" s="299"/>
    </row>
    <row r="144" spans="1:6" ht="25.5" x14ac:dyDescent="0.2">
      <c r="A144" s="104" t="s">
        <v>885</v>
      </c>
      <c r="B144" s="105" t="s">
        <v>886</v>
      </c>
      <c r="C144" s="288">
        <f>'Planilha orçamentária '!Q274</f>
        <v>853.1565599999999</v>
      </c>
      <c r="D144" s="293">
        <f>C144/'Planilha orçamentária '!Q$6</f>
        <v>1.4504217976744709E-3</v>
      </c>
      <c r="E144" s="294">
        <f t="shared" si="1"/>
        <v>0.89490427853798904</v>
      </c>
      <c r="F144" s="299"/>
    </row>
    <row r="145" spans="1:8" x14ac:dyDescent="0.2">
      <c r="A145" s="104" t="s">
        <v>634</v>
      </c>
      <c r="B145" s="105" t="s">
        <v>635</v>
      </c>
      <c r="C145" s="288">
        <f>'Planilha orçamentária '!Q144</f>
        <v>846.78971999999987</v>
      </c>
      <c r="D145" s="293">
        <f>C145/'Planilha orçamentária '!Q$6</f>
        <v>1.4395977544082435E-3</v>
      </c>
      <c r="E145" s="294">
        <f t="shared" si="1"/>
        <v>0.89634387629239731</v>
      </c>
      <c r="F145" s="299"/>
    </row>
    <row r="146" spans="1:8" s="113" customFormat="1" x14ac:dyDescent="0.2">
      <c r="A146" s="104" t="s">
        <v>1140</v>
      </c>
      <c r="B146" s="105" t="s">
        <v>1060</v>
      </c>
      <c r="C146" s="288">
        <f>'Planilha orçamentária '!Q417</f>
        <v>839.3482572800001</v>
      </c>
      <c r="D146" s="293">
        <f>C146/'Planilha orçamentária '!Q$6</f>
        <v>1.4269467824275912E-3</v>
      </c>
      <c r="E146" s="294">
        <f t="shared" ref="E146:E209" si="2">E145+D146</f>
        <v>0.89777082307482492</v>
      </c>
      <c r="F146" s="299"/>
      <c r="G146" s="5"/>
      <c r="H146" s="5"/>
    </row>
    <row r="147" spans="1:8" ht="25.5" x14ac:dyDescent="0.2">
      <c r="A147" s="104" t="s">
        <v>278</v>
      </c>
      <c r="B147" s="105" t="s">
        <v>992</v>
      </c>
      <c r="C147" s="288">
        <f>'Planilha orçamentária '!Q335</f>
        <v>815.59220399999992</v>
      </c>
      <c r="D147" s="293">
        <f>C147/'Planilha orçamentária '!Q$6</f>
        <v>1.3865599424037294E-3</v>
      </c>
      <c r="E147" s="294">
        <f t="shared" si="2"/>
        <v>0.8991573830172287</v>
      </c>
      <c r="F147" s="299"/>
    </row>
    <row r="148" spans="1:8" ht="25.5" x14ac:dyDescent="0.2">
      <c r="A148" s="104" t="s">
        <v>149</v>
      </c>
      <c r="B148" s="105" t="s">
        <v>571</v>
      </c>
      <c r="C148" s="288">
        <f>'Planilha orçamentária '!Q100</f>
        <v>808.71601680000003</v>
      </c>
      <c r="D148" s="293">
        <f>C148/'Planilha orçamentária '!Q$6</f>
        <v>1.3748699756762038E-3</v>
      </c>
      <c r="E148" s="294">
        <f t="shared" si="2"/>
        <v>0.90053225299290485</v>
      </c>
      <c r="F148" s="299"/>
    </row>
    <row r="149" spans="1:8" ht="25.5" x14ac:dyDescent="0.2">
      <c r="A149" s="104" t="s">
        <v>43</v>
      </c>
      <c r="B149" s="105" t="s">
        <v>476</v>
      </c>
      <c r="C149" s="288">
        <f>'Planilha orçamentária '!Q35</f>
        <v>788.53687920000004</v>
      </c>
      <c r="D149" s="293">
        <f>C149/'Planilha orçamentária '!Q$6</f>
        <v>1.3405641256065374E-3</v>
      </c>
      <c r="E149" s="294">
        <f t="shared" si="2"/>
        <v>0.90187281711851142</v>
      </c>
      <c r="F149" s="299"/>
    </row>
    <row r="150" spans="1:8" ht="38.25" x14ac:dyDescent="0.2">
      <c r="A150" s="104" t="s">
        <v>41</v>
      </c>
      <c r="B150" s="105" t="s">
        <v>472</v>
      </c>
      <c r="C150" s="288">
        <f>'Planilha orçamentária '!Q33</f>
        <v>782.89660800000001</v>
      </c>
      <c r="D150" s="293">
        <f>C150/'Planilha orçamentária '!Q$6</f>
        <v>1.3309752966895146E-3</v>
      </c>
      <c r="E150" s="294">
        <f t="shared" si="2"/>
        <v>0.90320379241520088</v>
      </c>
      <c r="F150" s="299"/>
    </row>
    <row r="151" spans="1:8" ht="38.25" x14ac:dyDescent="0.2">
      <c r="A151" s="104" t="s">
        <v>513</v>
      </c>
      <c r="B151" s="105" t="s">
        <v>514</v>
      </c>
      <c r="C151" s="288">
        <f>'Planilha orçamentária '!Q54</f>
        <v>774.64218719999997</v>
      </c>
      <c r="D151" s="293">
        <f>C151/'Planilha orçamentária '!Q$6</f>
        <v>1.3169422429490645E-3</v>
      </c>
      <c r="E151" s="294">
        <f t="shared" si="2"/>
        <v>0.90452073465814997</v>
      </c>
      <c r="F151" s="299"/>
    </row>
    <row r="152" spans="1:8" x14ac:dyDescent="0.2">
      <c r="A152" s="104" t="s">
        <v>195</v>
      </c>
      <c r="B152" s="105" t="s">
        <v>616</v>
      </c>
      <c r="C152" s="288">
        <f>'Planilha orçamentária '!Q127</f>
        <v>758.12835200000006</v>
      </c>
      <c r="D152" s="293">
        <f>C152/'Planilha orçamentária '!Q$6</f>
        <v>1.2888676460224653E-3</v>
      </c>
      <c r="E152" s="294">
        <f t="shared" si="2"/>
        <v>0.9058096023041724</v>
      </c>
      <c r="F152" s="299"/>
    </row>
    <row r="153" spans="1:8" ht="25.5" x14ac:dyDescent="0.2">
      <c r="A153" s="104" t="s">
        <v>776</v>
      </c>
      <c r="B153" s="105" t="s">
        <v>777</v>
      </c>
      <c r="C153" s="288">
        <f>'Planilha orçamentária '!Q225</f>
        <v>753.08356760000004</v>
      </c>
      <c r="D153" s="293">
        <f>C153/'Planilha orçamentária '!Q$6</f>
        <v>1.2802911835050486E-3</v>
      </c>
      <c r="E153" s="294">
        <f t="shared" si="2"/>
        <v>0.90708989348767743</v>
      </c>
      <c r="F153" s="299"/>
    </row>
    <row r="154" spans="1:8" x14ac:dyDescent="0.2">
      <c r="A154" s="104" t="s">
        <v>841</v>
      </c>
      <c r="B154" s="105" t="s">
        <v>842</v>
      </c>
      <c r="C154" s="288">
        <f>'Planilha orçamentária '!Q254</f>
        <v>738.47853599999996</v>
      </c>
      <c r="D154" s="293">
        <f>C154/'Planilha orçamentária '!Q$6</f>
        <v>1.2554616771968928E-3</v>
      </c>
      <c r="E154" s="294">
        <f t="shared" si="2"/>
        <v>0.90834535516487436</v>
      </c>
      <c r="F154" s="299"/>
    </row>
    <row r="155" spans="1:8" ht="25.5" x14ac:dyDescent="0.2">
      <c r="A155" s="104" t="s">
        <v>323</v>
      </c>
      <c r="B155" s="105" t="s">
        <v>1028</v>
      </c>
      <c r="C155" s="288">
        <f>'Planilha orçamentária '!Q364</f>
        <v>727.31784000000005</v>
      </c>
      <c r="D155" s="293">
        <f>C155/'Planilha orçamentária '!Q$6</f>
        <v>1.2364877660596238E-3</v>
      </c>
      <c r="E155" s="294">
        <f t="shared" si="2"/>
        <v>0.90958184293093403</v>
      </c>
      <c r="F155" s="299"/>
    </row>
    <row r="156" spans="1:8" ht="25.5" x14ac:dyDescent="0.2">
      <c r="A156" s="104" t="s">
        <v>858</v>
      </c>
      <c r="B156" s="105" t="s">
        <v>859</v>
      </c>
      <c r="C156" s="288">
        <f>'Planilha orçamentária '!Q262</f>
        <v>721.55023200000005</v>
      </c>
      <c r="D156" s="293">
        <f>C156/'Planilha orçamentária '!Q$6</f>
        <v>1.2266824562772766E-3</v>
      </c>
      <c r="E156" s="294">
        <f t="shared" si="2"/>
        <v>0.91080852538721135</v>
      </c>
      <c r="F156" s="299"/>
    </row>
    <row r="157" spans="1:8" ht="25.5" x14ac:dyDescent="0.2">
      <c r="A157" s="104" t="s">
        <v>521</v>
      </c>
      <c r="B157" s="105" t="s">
        <v>522</v>
      </c>
      <c r="C157" s="288">
        <f>'Planilha orçamentária '!Q57</f>
        <v>698.5547039999999</v>
      </c>
      <c r="D157" s="293">
        <f>C157/'Planilha orçamentária '!Q$6</f>
        <v>1.1875885588333726E-3</v>
      </c>
      <c r="E157" s="294">
        <f t="shared" si="2"/>
        <v>0.91199611394604474</v>
      </c>
      <c r="F157" s="299"/>
    </row>
    <row r="158" spans="1:8" ht="25.5" x14ac:dyDescent="0.2">
      <c r="A158" s="104" t="s">
        <v>80</v>
      </c>
      <c r="B158" s="105" t="s">
        <v>537</v>
      </c>
      <c r="C158" s="288">
        <f>'Planilha orçamentária '!Q69</f>
        <v>677.19458000000009</v>
      </c>
      <c r="D158" s="293">
        <f>C158/'Planilha orçamentária '!Q$6</f>
        <v>1.1512749548558926E-3</v>
      </c>
      <c r="E158" s="294">
        <f t="shared" si="2"/>
        <v>0.91314738890090064</v>
      </c>
      <c r="F158" s="299"/>
    </row>
    <row r="159" spans="1:8" ht="25.5" x14ac:dyDescent="0.2">
      <c r="A159" s="104" t="s">
        <v>1108</v>
      </c>
      <c r="B159" s="105" t="s">
        <v>1109</v>
      </c>
      <c r="C159" s="288">
        <f>'Planilha orçamentária '!Q406</f>
        <v>659.42710151999995</v>
      </c>
      <c r="D159" s="293">
        <f>C159/'Planilha orçamentária '!Q$6</f>
        <v>1.1210690825865586E-3</v>
      </c>
      <c r="E159" s="294">
        <f t="shared" si="2"/>
        <v>0.91426845798348721</v>
      </c>
      <c r="F159" s="299"/>
    </row>
    <row r="160" spans="1:8" ht="25.5" x14ac:dyDescent="0.2">
      <c r="A160" s="104" t="s">
        <v>293</v>
      </c>
      <c r="B160" s="105" t="s">
        <v>303</v>
      </c>
      <c r="C160" s="288">
        <f>'Planilha orçamentária '!Q347</f>
        <v>656.64217079999992</v>
      </c>
      <c r="D160" s="293">
        <f>C160/'Planilha orçamentária '!Q$6</f>
        <v>1.1163345187202253E-3</v>
      </c>
      <c r="E160" s="294">
        <f t="shared" si="2"/>
        <v>0.91538479250220739</v>
      </c>
      <c r="F160" s="299"/>
    </row>
    <row r="161" spans="1:8" x14ac:dyDescent="0.2">
      <c r="A161" s="104" t="s">
        <v>1088</v>
      </c>
      <c r="B161" s="105" t="s">
        <v>1089</v>
      </c>
      <c r="C161" s="288">
        <f>'Planilha orçamentária '!Q397</f>
        <v>638.3698393599999</v>
      </c>
      <c r="D161" s="293">
        <f>C161/'Planilha orçamentária '!Q$6</f>
        <v>1.0852703634907225E-3</v>
      </c>
      <c r="E161" s="294">
        <f t="shared" si="2"/>
        <v>0.9164700628656981</v>
      </c>
      <c r="F161" s="299"/>
    </row>
    <row r="162" spans="1:8" ht="25.5" x14ac:dyDescent="0.2">
      <c r="A162" s="104" t="s">
        <v>605</v>
      </c>
      <c r="B162" s="105" t="s">
        <v>606</v>
      </c>
      <c r="C162" s="288">
        <f>'Planilha orçamentária '!Q116</f>
        <v>637.05851999999993</v>
      </c>
      <c r="D162" s="293">
        <f>C162/'Planilha orçamentária '!Q$6</f>
        <v>1.0830410350501647E-3</v>
      </c>
      <c r="E162" s="294">
        <f t="shared" si="2"/>
        <v>0.91755310390074829</v>
      </c>
      <c r="F162" s="299"/>
    </row>
    <row r="163" spans="1:8" ht="25.5" x14ac:dyDescent="0.2">
      <c r="A163" s="104" t="s">
        <v>1172</v>
      </c>
      <c r="B163" s="105" t="s">
        <v>817</v>
      </c>
      <c r="C163" s="288">
        <f>'Planilha orçamentária '!Q243</f>
        <v>629.33092399999998</v>
      </c>
      <c r="D163" s="293">
        <f>C163/'Planilha orçamentária '!Q$6</f>
        <v>1.0699036178309592E-3</v>
      </c>
      <c r="E163" s="294">
        <f t="shared" si="2"/>
        <v>0.91862300751857928</v>
      </c>
      <c r="F163" s="299"/>
    </row>
    <row r="164" spans="1:8" x14ac:dyDescent="0.2">
      <c r="A164" s="104" t="s">
        <v>986</v>
      </c>
      <c r="B164" s="105" t="s">
        <v>987</v>
      </c>
      <c r="C164" s="288">
        <f>'Planilha orçamentária '!Q329</f>
        <v>624.96152400000005</v>
      </c>
      <c r="D164" s="293">
        <f>C164/'Planilha orçamentária '!Q$6</f>
        <v>1.0624753528443328E-3</v>
      </c>
      <c r="E164" s="294">
        <f t="shared" si="2"/>
        <v>0.9196854828714236</v>
      </c>
      <c r="F164" s="299"/>
    </row>
    <row r="165" spans="1:8" ht="25.5" x14ac:dyDescent="0.2">
      <c r="A165" s="104" t="s">
        <v>750</v>
      </c>
      <c r="B165" s="105" t="s">
        <v>233</v>
      </c>
      <c r="C165" s="288">
        <f>'Planilha orçamentária '!Q208</f>
        <v>624.82420000000002</v>
      </c>
      <c r="D165" s="293">
        <f>C165/'Planilha orçamentária '!Q$6</f>
        <v>1.0622418930876102E-3</v>
      </c>
      <c r="E165" s="294">
        <f t="shared" si="2"/>
        <v>0.92074772476451117</v>
      </c>
      <c r="F165" s="299"/>
    </row>
    <row r="166" spans="1:8" ht="25.5" x14ac:dyDescent="0.2">
      <c r="A166" s="104" t="s">
        <v>332</v>
      </c>
      <c r="B166" s="105" t="s">
        <v>1034</v>
      </c>
      <c r="C166" s="288">
        <f>'Planilha orçamentária '!Q371</f>
        <v>612.21535999999992</v>
      </c>
      <c r="D166" s="293">
        <f>C166/'Planilha orçamentária '!Q$6</f>
        <v>1.0408060426976302E-3</v>
      </c>
      <c r="E166" s="294">
        <f t="shared" si="2"/>
        <v>0.92178853080720879</v>
      </c>
      <c r="F166" s="299"/>
    </row>
    <row r="167" spans="1:8" x14ac:dyDescent="0.2">
      <c r="A167" s="104" t="s">
        <v>717</v>
      </c>
      <c r="B167" s="105" t="s">
        <v>718</v>
      </c>
      <c r="C167" s="288">
        <f>'Planilha orçamentária '!Q190</f>
        <v>610.31779199999994</v>
      </c>
      <c r="D167" s="293">
        <f>C167/'Planilha orçamentária '!Q$6</f>
        <v>1.0375800533320096E-3</v>
      </c>
      <c r="E167" s="294">
        <f t="shared" si="2"/>
        <v>0.92282611086054078</v>
      </c>
      <c r="F167" s="299"/>
    </row>
    <row r="168" spans="1:8" s="113" customFormat="1" x14ac:dyDescent="0.2">
      <c r="A168" s="104" t="s">
        <v>1069</v>
      </c>
      <c r="B168" s="105" t="s">
        <v>1070</v>
      </c>
      <c r="C168" s="288">
        <f>'Planilha orçamentária '!Q390</f>
        <v>599.68142399999999</v>
      </c>
      <c r="D168" s="293">
        <f>C168/'Planilha orçamentária '!Q$6</f>
        <v>1.0194975339931356E-3</v>
      </c>
      <c r="E168" s="294">
        <f t="shared" si="2"/>
        <v>0.92384560839453389</v>
      </c>
      <c r="F168" s="299"/>
      <c r="G168" s="5"/>
      <c r="H168" s="5"/>
    </row>
    <row r="169" spans="1:8" ht="38.25" x14ac:dyDescent="0.2">
      <c r="A169" s="104" t="s">
        <v>289</v>
      </c>
      <c r="B169" s="105" t="s">
        <v>1006</v>
      </c>
      <c r="C169" s="288">
        <f>'Planilha orçamentária '!Q345</f>
        <v>597.82829904000005</v>
      </c>
      <c r="D169" s="293">
        <f>C169/'Planilha orçamentária '!Q$6</f>
        <v>1.0163471006942361E-3</v>
      </c>
      <c r="E169" s="294">
        <f t="shared" si="2"/>
        <v>0.92486195549522809</v>
      </c>
      <c r="F169" s="299"/>
    </row>
    <row r="170" spans="1:8" ht="25.5" x14ac:dyDescent="0.2">
      <c r="A170" s="104" t="s">
        <v>210</v>
      </c>
      <c r="B170" s="105" t="s">
        <v>685</v>
      </c>
      <c r="C170" s="288">
        <f>'Planilha orçamentária '!Q169</f>
        <v>570.61867200000006</v>
      </c>
      <c r="D170" s="293">
        <f>C170/'Planilha orçamentária '!Q$6</f>
        <v>9.7008896002494488E-4</v>
      </c>
      <c r="E170" s="294">
        <f t="shared" si="2"/>
        <v>0.92583204445525302</v>
      </c>
      <c r="F170" s="299"/>
    </row>
    <row r="171" spans="1:8" ht="25.5" x14ac:dyDescent="0.2">
      <c r="A171" s="104" t="s">
        <v>458</v>
      </c>
      <c r="B171" s="105" t="s">
        <v>459</v>
      </c>
      <c r="C171" s="288">
        <f>'Planilha orçamentária '!Q22</f>
        <v>566.07449599999995</v>
      </c>
      <c r="D171" s="293">
        <f>C171/'Planilha orçamentária '!Q$6</f>
        <v>9.623635644388529E-4</v>
      </c>
      <c r="E171" s="294">
        <f t="shared" si="2"/>
        <v>0.92679440801969193</v>
      </c>
      <c r="F171" s="299"/>
    </row>
    <row r="172" spans="1:8" ht="25.5" x14ac:dyDescent="0.2">
      <c r="A172" s="104" t="s">
        <v>905</v>
      </c>
      <c r="B172" s="105" t="s">
        <v>906</v>
      </c>
      <c r="C172" s="288">
        <f>'Planilha orçamentária '!Q283</f>
        <v>553.54056000000003</v>
      </c>
      <c r="D172" s="293">
        <f>C172/'Planilha orçamentária '!Q$6</f>
        <v>9.4105505573435831E-4</v>
      </c>
      <c r="E172" s="294">
        <f t="shared" si="2"/>
        <v>0.92773546307542631</v>
      </c>
      <c r="F172" s="299"/>
    </row>
    <row r="173" spans="1:8" ht="25.5" x14ac:dyDescent="0.2">
      <c r="A173" s="104" t="s">
        <v>1064</v>
      </c>
      <c r="B173" s="105" t="s">
        <v>1065</v>
      </c>
      <c r="C173" s="288">
        <f>'Planilha orçamentária '!Q388</f>
        <v>552.15633407999997</v>
      </c>
      <c r="D173" s="293">
        <f>C173/'Planilha orçamentária '!Q$6</f>
        <v>9.3870178138659498E-4</v>
      </c>
      <c r="E173" s="294">
        <f t="shared" si="2"/>
        <v>0.92867416485681287</v>
      </c>
      <c r="F173" s="299"/>
    </row>
    <row r="174" spans="1:8" x14ac:dyDescent="0.2">
      <c r="A174" s="104" t="s">
        <v>677</v>
      </c>
      <c r="B174" s="105" t="s">
        <v>160</v>
      </c>
      <c r="C174" s="288">
        <f>'Planilha orçamentária '!Q164</f>
        <v>550.29471999999998</v>
      </c>
      <c r="D174" s="293">
        <f>C174/'Planilha orçamentária '!Q$6</f>
        <v>9.3553691603000711E-4</v>
      </c>
      <c r="E174" s="294">
        <f t="shared" si="2"/>
        <v>0.92960970177284286</v>
      </c>
      <c r="F174" s="299"/>
    </row>
    <row r="175" spans="1:8" ht="25.5" x14ac:dyDescent="0.2">
      <c r="A175" s="104" t="s">
        <v>755</v>
      </c>
      <c r="B175" s="105" t="s">
        <v>235</v>
      </c>
      <c r="C175" s="288">
        <f>'Planilha orçamentária '!Q211</f>
        <v>530.94452000000001</v>
      </c>
      <c r="D175" s="293">
        <f>C175/'Planilha orçamentária '!Q$6</f>
        <v>9.0264031394637477E-4</v>
      </c>
      <c r="E175" s="294">
        <f t="shared" si="2"/>
        <v>0.93051234208678923</v>
      </c>
      <c r="F175" s="299"/>
    </row>
    <row r="176" spans="1:8" ht="25.5" x14ac:dyDescent="0.2">
      <c r="A176" s="104" t="s">
        <v>138</v>
      </c>
      <c r="B176" s="105" t="s">
        <v>563</v>
      </c>
      <c r="C176" s="288">
        <f>'Planilha orçamentária '!Q95</f>
        <v>529.17603655999994</v>
      </c>
      <c r="D176" s="293">
        <f>C176/'Planilha orçamentária '!Q$6</f>
        <v>8.9963377675207319E-4</v>
      </c>
      <c r="E176" s="294">
        <f t="shared" si="2"/>
        <v>0.9314119758635413</v>
      </c>
      <c r="F176" s="299"/>
    </row>
    <row r="177" spans="1:8" ht="25.5" x14ac:dyDescent="0.2">
      <c r="A177" s="104" t="s">
        <v>713</v>
      </c>
      <c r="B177" s="105" t="s">
        <v>714</v>
      </c>
      <c r="C177" s="288">
        <f>'Planilha orçamentária '!Q188</f>
        <v>526.92467199999999</v>
      </c>
      <c r="D177" s="293">
        <f>C177/'Planilha orçamentária '!Q$6</f>
        <v>8.9580631015867822E-4</v>
      </c>
      <c r="E177" s="294">
        <f t="shared" si="2"/>
        <v>0.93230778217370003</v>
      </c>
      <c r="F177" s="299"/>
    </row>
    <row r="178" spans="1:8" s="113" customFormat="1" ht="25.5" x14ac:dyDescent="0.2">
      <c r="A178" s="104" t="s">
        <v>997</v>
      </c>
      <c r="B178" s="105" t="s">
        <v>998</v>
      </c>
      <c r="C178" s="288">
        <f>'Planilha orçamentária '!Q338</f>
        <v>525.50149599999997</v>
      </c>
      <c r="D178" s="293">
        <f>C178/'Planilha orçamentária '!Q$6</f>
        <v>8.9338681813446266E-4</v>
      </c>
      <c r="E178" s="294">
        <f t="shared" si="2"/>
        <v>0.93320116899183447</v>
      </c>
      <c r="F178" s="299"/>
      <c r="G178" s="5"/>
      <c r="H178" s="5"/>
    </row>
    <row r="179" spans="1:8" ht="25.5" x14ac:dyDescent="0.2">
      <c r="A179" s="104" t="s">
        <v>1129</v>
      </c>
      <c r="B179" s="105" t="s">
        <v>1130</v>
      </c>
      <c r="C179" s="288">
        <f>'Planilha orçamentária '!Q413</f>
        <v>521.64394000000004</v>
      </c>
      <c r="D179" s="293">
        <f>C179/'Planilha orçamentária '!Q$6</f>
        <v>8.8682872133198382E-4</v>
      </c>
      <c r="E179" s="294">
        <f t="shared" si="2"/>
        <v>0.93408799771316642</v>
      </c>
      <c r="F179" s="299"/>
    </row>
    <row r="180" spans="1:8" ht="25.5" x14ac:dyDescent="0.2">
      <c r="A180" s="104" t="s">
        <v>198</v>
      </c>
      <c r="B180" s="105" t="s">
        <v>618</v>
      </c>
      <c r="C180" s="288">
        <f>'Planilha orçamentária '!Q129</f>
        <v>508.84783999999996</v>
      </c>
      <c r="D180" s="293">
        <f>C180/'Planilha orçamentária '!Q$6</f>
        <v>8.6507451672829141E-4</v>
      </c>
      <c r="E180" s="294">
        <f t="shared" si="2"/>
        <v>0.93495307222989466</v>
      </c>
      <c r="F180" s="299"/>
    </row>
    <row r="181" spans="1:8" x14ac:dyDescent="0.2">
      <c r="A181" s="104" t="s">
        <v>580</v>
      </c>
      <c r="B181" s="105" t="s">
        <v>581</v>
      </c>
      <c r="C181" s="288">
        <f>'Planilha orçamentária '!Q106</f>
        <v>488.49392640000002</v>
      </c>
      <c r="D181" s="293">
        <f>C181/'Planilha orçamentária '!Q$6</f>
        <v>8.304715360591599E-4</v>
      </c>
      <c r="E181" s="294">
        <f t="shared" si="2"/>
        <v>0.93578354376595385</v>
      </c>
      <c r="F181" s="299"/>
    </row>
    <row r="182" spans="1:8" x14ac:dyDescent="0.2">
      <c r="A182" s="104" t="s">
        <v>227</v>
      </c>
      <c r="B182" s="105" t="s">
        <v>71</v>
      </c>
      <c r="C182" s="288">
        <f>'Planilha orçamentária '!Q170</f>
        <v>488.25423360000002</v>
      </c>
      <c r="D182" s="293">
        <f>C182/'Planilha orçamentária '!Q$6</f>
        <v>8.3006404266560774E-4</v>
      </c>
      <c r="E182" s="294">
        <f t="shared" si="2"/>
        <v>0.93661360780861946</v>
      </c>
      <c r="F182" s="299"/>
    </row>
    <row r="183" spans="1:8" ht="38.25" x14ac:dyDescent="0.2">
      <c r="A183" s="104" t="s">
        <v>630</v>
      </c>
      <c r="B183" s="105" t="s">
        <v>631</v>
      </c>
      <c r="C183" s="288">
        <f>'Planilha orçamentária '!Q142</f>
        <v>477.23835199999996</v>
      </c>
      <c r="D183" s="293">
        <f>C183/'Planilha orçamentária '!Q$6</f>
        <v>8.1133632545360955E-4</v>
      </c>
      <c r="E183" s="294">
        <f t="shared" si="2"/>
        <v>0.93742494413407307</v>
      </c>
      <c r="F183" s="299"/>
    </row>
    <row r="184" spans="1:8" x14ac:dyDescent="0.2">
      <c r="A184" s="104" t="s">
        <v>32</v>
      </c>
      <c r="B184" s="105" t="s">
        <v>466</v>
      </c>
      <c r="C184" s="288">
        <f>'Planilha orçamentária '!Q29</f>
        <v>460.03539999999998</v>
      </c>
      <c r="D184" s="293">
        <f>C184/'Planilha orçamentária '!Q$6</f>
        <v>7.8209018502054808E-4</v>
      </c>
      <c r="E184" s="294">
        <f t="shared" si="2"/>
        <v>0.93820703431909358</v>
      </c>
      <c r="F184" s="299"/>
    </row>
    <row r="185" spans="1:8" x14ac:dyDescent="0.2">
      <c r="A185" s="104" t="s">
        <v>856</v>
      </c>
      <c r="B185" s="105" t="s">
        <v>857</v>
      </c>
      <c r="C185" s="288">
        <f>'Planilha orçamentária '!Q261</f>
        <v>450.92208000000005</v>
      </c>
      <c r="D185" s="293">
        <f>C185/'Planilha orçamentária '!Q$6</f>
        <v>7.6659694661986976E-4</v>
      </c>
      <c r="E185" s="294">
        <f t="shared" si="2"/>
        <v>0.93897363126571343</v>
      </c>
      <c r="F185" s="299"/>
    </row>
    <row r="186" spans="1:8" x14ac:dyDescent="0.2">
      <c r="A186" s="104" t="s">
        <v>202</v>
      </c>
      <c r="B186" s="105" t="s">
        <v>126</v>
      </c>
      <c r="C186" s="288">
        <f>'Planilha orçamentária '!Q132</f>
        <v>445.55395999999996</v>
      </c>
      <c r="D186" s="293">
        <f>C186/'Planilha orçamentária '!Q$6</f>
        <v>7.5747079249344261E-4</v>
      </c>
      <c r="E186" s="294">
        <f t="shared" si="2"/>
        <v>0.93973110205820687</v>
      </c>
      <c r="F186" s="299"/>
    </row>
    <row r="187" spans="1:8" x14ac:dyDescent="0.2">
      <c r="A187" s="104" t="s">
        <v>585</v>
      </c>
      <c r="B187" s="105" t="s">
        <v>586</v>
      </c>
      <c r="C187" s="288">
        <f>'Planilha orçamentária '!Q108</f>
        <v>441.24697999999995</v>
      </c>
      <c r="D187" s="293">
        <f>C187/'Planilha orçamentária '!Q$6</f>
        <v>7.5014864557805343E-4</v>
      </c>
      <c r="E187" s="294">
        <f t="shared" si="2"/>
        <v>0.94048125070378497</v>
      </c>
      <c r="F187" s="299"/>
    </row>
    <row r="188" spans="1:8" ht="25.5" x14ac:dyDescent="0.2">
      <c r="A188" s="104" t="s">
        <v>298</v>
      </c>
      <c r="B188" s="105" t="s">
        <v>294</v>
      </c>
      <c r="C188" s="288">
        <f>'Planilha orçamentária '!Q349</f>
        <v>439.14866927999992</v>
      </c>
      <c r="D188" s="293">
        <f>C188/'Planilha orçamentária '!Q$6</f>
        <v>7.4658138049533279E-4</v>
      </c>
      <c r="E188" s="294">
        <f t="shared" si="2"/>
        <v>0.94122783208428029</v>
      </c>
      <c r="F188" s="299"/>
    </row>
    <row r="189" spans="1:8" ht="38.25" x14ac:dyDescent="0.2">
      <c r="A189" s="104" t="s">
        <v>53</v>
      </c>
      <c r="B189" s="105" t="s">
        <v>495</v>
      </c>
      <c r="C189" s="288">
        <f>'Planilha orçamentária '!Q45</f>
        <v>438.26704919999997</v>
      </c>
      <c r="D189" s="293">
        <f>C189/'Planilha orçamentária '!Q$6</f>
        <v>7.4508256885717414E-4</v>
      </c>
      <c r="E189" s="294">
        <f t="shared" si="2"/>
        <v>0.94197291465313748</v>
      </c>
      <c r="F189" s="299"/>
    </row>
    <row r="190" spans="1:8" x14ac:dyDescent="0.2">
      <c r="A190" s="104" t="s">
        <v>262</v>
      </c>
      <c r="B190" s="105" t="s">
        <v>264</v>
      </c>
      <c r="C190" s="288">
        <f>'Planilha orçamentária '!Q327</f>
        <v>435.44191999999998</v>
      </c>
      <c r="D190" s="293">
        <f>C190/'Planilha orçamentária '!Q$6</f>
        <v>7.4027966495296383E-4</v>
      </c>
      <c r="E190" s="294">
        <f t="shared" si="2"/>
        <v>0.94271319431809042</v>
      </c>
      <c r="F190" s="299"/>
    </row>
    <row r="191" spans="1:8" ht="25.5" x14ac:dyDescent="0.2">
      <c r="A191" s="104" t="s">
        <v>1147</v>
      </c>
      <c r="B191" s="105" t="s">
        <v>1065</v>
      </c>
      <c r="C191" s="288">
        <f>'Planilha orçamentária '!Q420</f>
        <v>431.37213600000001</v>
      </c>
      <c r="D191" s="293">
        <f>C191/'Planilha orçamentária '!Q$6</f>
        <v>7.3336076670827734E-4</v>
      </c>
      <c r="E191" s="294">
        <f t="shared" si="2"/>
        <v>0.94344655508479869</v>
      </c>
      <c r="F191" s="299"/>
    </row>
    <row r="192" spans="1:8" x14ac:dyDescent="0.2">
      <c r="A192" s="104" t="s">
        <v>659</v>
      </c>
      <c r="B192" s="105" t="s">
        <v>660</v>
      </c>
      <c r="C192" s="288">
        <f>'Planilha orçamentária '!Q157</f>
        <v>424.88045600000004</v>
      </c>
      <c r="D192" s="293">
        <f>C192/'Planilha orçamentária '!Q$6</f>
        <v>7.2232448729957492E-4</v>
      </c>
      <c r="E192" s="294">
        <f t="shared" si="2"/>
        <v>0.94416887957209827</v>
      </c>
      <c r="F192" s="299"/>
    </row>
    <row r="193" spans="1:8" x14ac:dyDescent="0.2">
      <c r="A193" s="104" t="s">
        <v>1059</v>
      </c>
      <c r="B193" s="105" t="s">
        <v>1060</v>
      </c>
      <c r="C193" s="288">
        <f>'Planilha orçamentária '!Q386</f>
        <v>423.70945680000005</v>
      </c>
      <c r="D193" s="293">
        <f>C193/'Planilha orçamentária '!Q$6</f>
        <v>7.2033371228315908E-4</v>
      </c>
      <c r="E193" s="294">
        <f t="shared" si="2"/>
        <v>0.94488921328438147</v>
      </c>
      <c r="F193" s="299"/>
    </row>
    <row r="194" spans="1:8" x14ac:dyDescent="0.2">
      <c r="A194" s="104" t="s">
        <v>760</v>
      </c>
      <c r="B194" s="105" t="s">
        <v>91</v>
      </c>
      <c r="C194" s="288">
        <f>'Planilha orçamentária '!Q214</f>
        <v>422.01113343999992</v>
      </c>
      <c r="D194" s="293">
        <f>C194/'Planilha orçamentária '!Q$6</f>
        <v>7.1744645180092832E-4</v>
      </c>
      <c r="E194" s="294">
        <f t="shared" si="2"/>
        <v>0.94560665973618241</v>
      </c>
      <c r="F194" s="299"/>
    </row>
    <row r="195" spans="1:8" ht="38.25" x14ac:dyDescent="0.2">
      <c r="A195" s="104" t="s">
        <v>144</v>
      </c>
      <c r="B195" s="105" t="s">
        <v>567</v>
      </c>
      <c r="C195" s="288">
        <f>'Planilha orçamentária '!Q98</f>
        <v>420.16050527999988</v>
      </c>
      <c r="D195" s="293">
        <f>C195/'Planilha orçamentária '!Q$6</f>
        <v>7.1430026322487816E-4</v>
      </c>
      <c r="E195" s="294">
        <f t="shared" si="2"/>
        <v>0.94632095999940724</v>
      </c>
      <c r="F195" s="299"/>
    </row>
    <row r="196" spans="1:8" x14ac:dyDescent="0.2">
      <c r="A196" s="104" t="s">
        <v>338</v>
      </c>
      <c r="B196" s="105" t="s">
        <v>1045</v>
      </c>
      <c r="C196" s="288">
        <f>'Planilha orçamentária '!Q377</f>
        <v>416.12168159999999</v>
      </c>
      <c r="D196" s="293">
        <f>C196/'Planilha orçamentária '!Q$6</f>
        <v>7.0743399954352557E-4</v>
      </c>
      <c r="E196" s="294">
        <f t="shared" si="2"/>
        <v>0.94702839399895078</v>
      </c>
      <c r="F196" s="299"/>
    </row>
    <row r="197" spans="1:8" ht="25.5" x14ac:dyDescent="0.2">
      <c r="A197" s="104" t="s">
        <v>653</v>
      </c>
      <c r="B197" s="105" t="s">
        <v>148</v>
      </c>
      <c r="C197" s="288">
        <f>'Planilha orçamentária '!Q154</f>
        <v>409.47519999999997</v>
      </c>
      <c r="D197" s="293">
        <f>C197/'Planilha orçamentária '!Q$6</f>
        <v>6.9613454731815407E-4</v>
      </c>
      <c r="E197" s="294">
        <f t="shared" si="2"/>
        <v>0.94772452854626898</v>
      </c>
      <c r="F197" s="299"/>
    </row>
    <row r="198" spans="1:8" ht="25.5" x14ac:dyDescent="0.2">
      <c r="A198" s="104" t="s">
        <v>307</v>
      </c>
      <c r="B198" s="105" t="s">
        <v>1020</v>
      </c>
      <c r="C198" s="288">
        <f>'Planilha orçamentária '!Q355</f>
        <v>407.21559600000001</v>
      </c>
      <c r="D198" s="293">
        <f>C198/'Planilha orçamentária '!Q$6</f>
        <v>6.9229307313935576E-4</v>
      </c>
      <c r="E198" s="294">
        <f t="shared" si="2"/>
        <v>0.94841682161940832</v>
      </c>
      <c r="F198" s="299"/>
    </row>
    <row r="199" spans="1:8" x14ac:dyDescent="0.2">
      <c r="A199" s="104" t="s">
        <v>76</v>
      </c>
      <c r="B199" s="105" t="s">
        <v>533</v>
      </c>
      <c r="C199" s="288">
        <f>'Planilha orçamentária '!Q66</f>
        <v>400.59058687999999</v>
      </c>
      <c r="D199" s="293">
        <f>C199/'Planilha orçamentária '!Q$6</f>
        <v>6.8103012553048998E-4</v>
      </c>
      <c r="E199" s="294">
        <f t="shared" si="2"/>
        <v>0.94909785174493877</v>
      </c>
      <c r="F199" s="299"/>
    </row>
    <row r="200" spans="1:8" x14ac:dyDescent="0.2">
      <c r="A200" s="104" t="s">
        <v>747</v>
      </c>
      <c r="B200" s="105" t="s">
        <v>748</v>
      </c>
      <c r="C200" s="288">
        <f>'Planilha orçamentária '!Q206</f>
        <v>391.93517999999995</v>
      </c>
      <c r="D200" s="293">
        <f>C200/'Planilha orçamentária '!Q$6</f>
        <v>6.6631536930040992E-4</v>
      </c>
      <c r="E200" s="294">
        <f t="shared" si="2"/>
        <v>0.94976416711423917</v>
      </c>
      <c r="F200" s="299"/>
    </row>
    <row r="201" spans="1:8" x14ac:dyDescent="0.2">
      <c r="A201" s="104" t="s">
        <v>655</v>
      </c>
      <c r="B201" s="105" t="s">
        <v>150</v>
      </c>
      <c r="C201" s="288">
        <f>'Planilha orçamentária '!Q155</f>
        <v>388.10259199999996</v>
      </c>
      <c r="D201" s="293">
        <f>C201/'Planilha orçamentária '!Q$6</f>
        <v>6.59799719726426E-4</v>
      </c>
      <c r="E201" s="294">
        <f t="shared" si="2"/>
        <v>0.95042396683396557</v>
      </c>
      <c r="F201" s="299"/>
    </row>
    <row r="202" spans="1:8" x14ac:dyDescent="0.2">
      <c r="A202" s="104" t="s">
        <v>324</v>
      </c>
      <c r="B202" s="105" t="s">
        <v>1029</v>
      </c>
      <c r="C202" s="288">
        <f>'Planilha orçamentária '!Q365</f>
        <v>388.10259199999996</v>
      </c>
      <c r="D202" s="293">
        <f>C202/'Planilha orçamentária '!Q$6</f>
        <v>6.59799719726426E-4</v>
      </c>
      <c r="E202" s="294">
        <f t="shared" si="2"/>
        <v>0.95108376655369198</v>
      </c>
      <c r="F202" s="299"/>
    </row>
    <row r="203" spans="1:8" x14ac:dyDescent="0.2">
      <c r="A203" s="104" t="s">
        <v>868</v>
      </c>
      <c r="B203" s="105" t="s">
        <v>869</v>
      </c>
      <c r="C203" s="288">
        <f>'Planilha orçamentária '!Q266</f>
        <v>383.88299999999998</v>
      </c>
      <c r="D203" s="293">
        <f>C203/'Planilha orçamentária '!Q$6</f>
        <v>6.5262613811076947E-4</v>
      </c>
      <c r="E203" s="294">
        <f t="shared" si="2"/>
        <v>0.95173639269180277</v>
      </c>
      <c r="F203" s="299"/>
    </row>
    <row r="204" spans="1:8" x14ac:dyDescent="0.2">
      <c r="A204" s="104" t="s">
        <v>999</v>
      </c>
      <c r="B204" s="105" t="s">
        <v>1000</v>
      </c>
      <c r="C204" s="288">
        <f>'Planilha orçamentária '!Q339</f>
        <v>380.61044423999999</v>
      </c>
      <c r="D204" s="293">
        <f>C204/'Planilha orçamentária '!Q$6</f>
        <v>6.4706257987192858E-4</v>
      </c>
      <c r="E204" s="294">
        <f t="shared" si="2"/>
        <v>0.95238345527167467</v>
      </c>
      <c r="F204" s="299"/>
    </row>
    <row r="205" spans="1:8" ht="38.25" x14ac:dyDescent="0.2">
      <c r="A205" s="104" t="s">
        <v>291</v>
      </c>
      <c r="B205" s="105" t="s">
        <v>290</v>
      </c>
      <c r="C205" s="288">
        <f>'Planilha orçamentária '!Q346</f>
        <v>379.57352320000001</v>
      </c>
      <c r="D205" s="293">
        <f>C205/'Planilha orçamentária '!Q$6</f>
        <v>6.4529974647253082E-4</v>
      </c>
      <c r="E205" s="294">
        <f t="shared" si="2"/>
        <v>0.95302875501814721</v>
      </c>
      <c r="F205" s="299"/>
    </row>
    <row r="206" spans="1:8" ht="25.5" x14ac:dyDescent="0.2">
      <c r="A206" s="104" t="s">
        <v>336</v>
      </c>
      <c r="B206" s="105" t="s">
        <v>1041</v>
      </c>
      <c r="C206" s="288">
        <f>'Planilha orçamentária '!Q375</f>
        <v>376.38074019999999</v>
      </c>
      <c r="D206" s="293">
        <f>C206/'Planilha orçamentária '!Q$6</f>
        <v>6.3987180712873144E-4</v>
      </c>
      <c r="E206" s="294">
        <f t="shared" si="2"/>
        <v>0.95366862682527598</v>
      </c>
      <c r="F206" s="299"/>
    </row>
    <row r="207" spans="1:8" s="113" customFormat="1" x14ac:dyDescent="0.2">
      <c r="A207" s="104" t="s">
        <v>765</v>
      </c>
      <c r="B207" s="105" t="s">
        <v>242</v>
      </c>
      <c r="C207" s="288">
        <f>'Planilha orçamentária '!Q218</f>
        <v>376.18087135999997</v>
      </c>
      <c r="D207" s="293">
        <f>C207/'Planilha orçamentária '!Q$6</f>
        <v>6.3953201706462895E-4</v>
      </c>
      <c r="E207" s="294">
        <f t="shared" si="2"/>
        <v>0.95430815884234066</v>
      </c>
      <c r="F207" s="299"/>
      <c r="G207" s="5"/>
      <c r="H207" s="5"/>
    </row>
    <row r="208" spans="1:8" x14ac:dyDescent="0.2">
      <c r="A208" s="104" t="s">
        <v>839</v>
      </c>
      <c r="B208" s="105" t="s">
        <v>840</v>
      </c>
      <c r="C208" s="288">
        <f>'Planilha orçamentária '!Q253</f>
        <v>369.23926799999998</v>
      </c>
      <c r="D208" s="293">
        <f>C208/'Planilha orçamentária '!Q$6</f>
        <v>6.2773083859844639E-4</v>
      </c>
      <c r="E208" s="294">
        <f t="shared" si="2"/>
        <v>0.95493588968093912</v>
      </c>
      <c r="F208" s="299"/>
    </row>
    <row r="209" spans="1:8" ht="25.5" x14ac:dyDescent="0.2">
      <c r="A209" s="104" t="s">
        <v>1114</v>
      </c>
      <c r="B209" s="105" t="s">
        <v>1115</v>
      </c>
      <c r="C209" s="288">
        <f>'Planilha orçamentária '!Q408</f>
        <v>368.85476079999995</v>
      </c>
      <c r="D209" s="293">
        <f>C209/'Planilha orçamentária '!Q$6</f>
        <v>6.2707715127962324E-4</v>
      </c>
      <c r="E209" s="294">
        <f t="shared" si="2"/>
        <v>0.95556296683221875</v>
      </c>
      <c r="F209" s="299"/>
    </row>
    <row r="210" spans="1:8" ht="25.5" x14ac:dyDescent="0.2">
      <c r="A210" s="104" t="s">
        <v>330</v>
      </c>
      <c r="B210" s="105" t="s">
        <v>1032</v>
      </c>
      <c r="C210" s="288">
        <f>'Planilha orçamentária '!Q369</f>
        <v>363.88363200000003</v>
      </c>
      <c r="D210" s="293">
        <f>C210/'Planilha orçamentária '!Q$6</f>
        <v>6.1862590808626702E-4</v>
      </c>
      <c r="E210" s="294">
        <f t="shared" ref="E210:E273" si="3">E209+D210</f>
        <v>0.95618159274030501</v>
      </c>
      <c r="F210" s="299"/>
    </row>
    <row r="211" spans="1:8" ht="25.5" x14ac:dyDescent="0.2">
      <c r="A211" s="104" t="s">
        <v>907</v>
      </c>
      <c r="B211" s="105" t="s">
        <v>908</v>
      </c>
      <c r="C211" s="288">
        <f>'Planilha orçamentária '!Q284</f>
        <v>359.78887999999995</v>
      </c>
      <c r="D211" s="293">
        <f>C211/'Planilha orçamentária '!Q$6</f>
        <v>6.1166456261308529E-4</v>
      </c>
      <c r="E211" s="294">
        <f t="shared" si="3"/>
        <v>0.95679325730291809</v>
      </c>
      <c r="F211" s="299"/>
    </row>
    <row r="212" spans="1:8" ht="25.5" x14ac:dyDescent="0.2">
      <c r="A212" s="104" t="s">
        <v>947</v>
      </c>
      <c r="B212" s="105" t="s">
        <v>948</v>
      </c>
      <c r="C212" s="288">
        <f>'Planilha orçamentária '!Q305</f>
        <v>359.78887999999995</v>
      </c>
      <c r="D212" s="293">
        <f>C212/'Planilha orçamentária '!Q$6</f>
        <v>6.1166456261308529E-4</v>
      </c>
      <c r="E212" s="294">
        <f t="shared" si="3"/>
        <v>0.95740492186553117</v>
      </c>
      <c r="F212" s="299"/>
    </row>
    <row r="213" spans="1:8" x14ac:dyDescent="0.2">
      <c r="A213" s="104" t="s">
        <v>445</v>
      </c>
      <c r="B213" s="105" t="s">
        <v>129</v>
      </c>
      <c r="C213" s="288">
        <f>'Planilha orçamentária '!Q135</f>
        <v>357.9787</v>
      </c>
      <c r="D213" s="293">
        <f>C213/'Planilha orçamentária '!Q$6</f>
        <v>6.0858713854719721E-4</v>
      </c>
      <c r="E213" s="294">
        <f t="shared" si="3"/>
        <v>0.95801350900407833</v>
      </c>
      <c r="F213" s="299"/>
    </row>
    <row r="214" spans="1:8" x14ac:dyDescent="0.2">
      <c r="A214" s="104" t="s">
        <v>743</v>
      </c>
      <c r="B214" s="105" t="s">
        <v>744</v>
      </c>
      <c r="C214" s="288">
        <f>'Planilha orçamentária '!Q204</f>
        <v>349.152512</v>
      </c>
      <c r="D214" s="293">
        <f>C214/'Planilha orçamentária '!Q$6</f>
        <v>5.9358204327421141E-4</v>
      </c>
      <c r="E214" s="294">
        <f t="shared" si="3"/>
        <v>0.95860709104735253</v>
      </c>
      <c r="F214" s="299"/>
    </row>
    <row r="215" spans="1:8" x14ac:dyDescent="0.2">
      <c r="A215" s="104" t="s">
        <v>505</v>
      </c>
      <c r="B215" s="105" t="s">
        <v>506</v>
      </c>
      <c r="C215" s="288">
        <f>'Planilha orçamentária '!Q51</f>
        <v>347.92908000000006</v>
      </c>
      <c r="D215" s="293">
        <f>C215/'Planilha orçamentária '!Q$6</f>
        <v>5.9150212907795605E-4</v>
      </c>
      <c r="E215" s="294">
        <f t="shared" si="3"/>
        <v>0.95919859317643053</v>
      </c>
      <c r="F215" s="299"/>
    </row>
    <row r="216" spans="1:8" ht="25.5" x14ac:dyDescent="0.2">
      <c r="A216" s="104" t="s">
        <v>1393</v>
      </c>
      <c r="B216" s="105" t="s">
        <v>562</v>
      </c>
      <c r="C216" s="288">
        <f>'Planilha orçamentária '!Q93</f>
        <v>345.22005199999995</v>
      </c>
      <c r="D216" s="293">
        <f>C216/'Planilha orçamentária '!Q$6</f>
        <v>5.8689660478624729E-4</v>
      </c>
      <c r="E216" s="294">
        <f t="shared" si="3"/>
        <v>0.95978548978121681</v>
      </c>
      <c r="F216" s="299"/>
    </row>
    <row r="217" spans="1:8" x14ac:dyDescent="0.2">
      <c r="A217" s="104" t="s">
        <v>265</v>
      </c>
      <c r="B217" s="105" t="s">
        <v>985</v>
      </c>
      <c r="C217" s="288">
        <f>'Planilha orçamentária '!Q328</f>
        <v>331.97452800000002</v>
      </c>
      <c r="D217" s="293">
        <f>C217/'Planilha orçamentária '!Q$6</f>
        <v>5.6437835006964497E-4</v>
      </c>
      <c r="E217" s="294">
        <f t="shared" si="3"/>
        <v>0.96034986813128642</v>
      </c>
      <c r="F217" s="299"/>
    </row>
    <row r="218" spans="1:8" x14ac:dyDescent="0.2">
      <c r="A218" s="104" t="s">
        <v>1132</v>
      </c>
      <c r="B218" s="105" t="s">
        <v>1133</v>
      </c>
      <c r="C218" s="288">
        <f>'Planilha orçamentária '!Q414</f>
        <v>319.55294799999996</v>
      </c>
      <c r="D218" s="293">
        <f>C218/'Planilha orçamentária '!Q$6</f>
        <v>5.4326085389337772E-4</v>
      </c>
      <c r="E218" s="294">
        <f t="shared" si="3"/>
        <v>0.96089312898517976</v>
      </c>
      <c r="F218" s="299"/>
    </row>
    <row r="219" spans="1:8" x14ac:dyDescent="0.2">
      <c r="A219" s="104" t="s">
        <v>461</v>
      </c>
      <c r="B219" s="105" t="s">
        <v>24</v>
      </c>
      <c r="C219" s="288">
        <f>'Planilha orçamentária '!Q23</f>
        <v>317.83015599999999</v>
      </c>
      <c r="D219" s="293">
        <f>C219/'Planilha orçamentária '!Q$6</f>
        <v>5.4033199512722207E-4</v>
      </c>
      <c r="E219" s="294">
        <f t="shared" si="3"/>
        <v>0.96143346098030702</v>
      </c>
      <c r="F219" s="299"/>
    </row>
    <row r="220" spans="1:8" x14ac:dyDescent="0.2">
      <c r="A220" s="104" t="s">
        <v>936</v>
      </c>
      <c r="B220" s="105" t="s">
        <v>873</v>
      </c>
      <c r="C220" s="288">
        <f>'Planilha orçamentária '!Q299</f>
        <v>316.95627599999995</v>
      </c>
      <c r="D220" s="293">
        <f>C220/'Planilha orçamentária '!Q$6</f>
        <v>5.3884634212989673E-4</v>
      </c>
      <c r="E220" s="294">
        <f t="shared" si="3"/>
        <v>0.96197230732243688</v>
      </c>
      <c r="F220" s="299"/>
    </row>
    <row r="221" spans="1:8" x14ac:dyDescent="0.2">
      <c r="A221" s="104" t="s">
        <v>698</v>
      </c>
      <c r="B221" s="105" t="s">
        <v>699</v>
      </c>
      <c r="C221" s="288">
        <f>'Planilha orçamentária '!Q177</f>
        <v>315.75032160000001</v>
      </c>
      <c r="D221" s="293">
        <f>C221/'Planilha orçamentária '!Q$6</f>
        <v>5.3679614099358787E-4</v>
      </c>
      <c r="E221" s="294">
        <f t="shared" si="3"/>
        <v>0.96250910346343044</v>
      </c>
      <c r="F221" s="299"/>
    </row>
    <row r="222" spans="1:8" ht="25.5" x14ac:dyDescent="0.2">
      <c r="A222" s="104" t="s">
        <v>632</v>
      </c>
      <c r="B222" s="105" t="s">
        <v>633</v>
      </c>
      <c r="C222" s="288">
        <f>'Planilha orçamentária '!Q143</f>
        <v>313.72291999999999</v>
      </c>
      <c r="D222" s="293">
        <f>C222/'Planilha orçamentária '!Q$6</f>
        <v>5.3334942603979309E-4</v>
      </c>
      <c r="E222" s="294">
        <f t="shared" si="3"/>
        <v>0.96304245288947021</v>
      </c>
      <c r="F222" s="299"/>
    </row>
    <row r="223" spans="1:8" s="113" customFormat="1" ht="25.5" x14ac:dyDescent="0.2">
      <c r="A223" s="104" t="s">
        <v>320</v>
      </c>
      <c r="B223" s="105" t="s">
        <v>1026</v>
      </c>
      <c r="C223" s="288">
        <f>'Planilha orçamentária '!Q362</f>
        <v>312.187388</v>
      </c>
      <c r="D223" s="293">
        <f>C223/'Planilha orçamentária '!Q$6</f>
        <v>5.3073892148734997E-4</v>
      </c>
      <c r="E223" s="294">
        <f t="shared" si="3"/>
        <v>0.96357319181095757</v>
      </c>
      <c r="F223" s="299"/>
      <c r="G223" s="5"/>
      <c r="H223" s="5"/>
    </row>
    <row r="224" spans="1:8" x14ac:dyDescent="0.2">
      <c r="A224" s="104" t="s">
        <v>456</v>
      </c>
      <c r="B224" s="105" t="s">
        <v>21</v>
      </c>
      <c r="C224" s="288">
        <f>'Planilha orçamentária '!Q21</f>
        <v>312.09999999999997</v>
      </c>
      <c r="D224" s="293">
        <f>C224/'Planilha orçamentária '!Q$6</f>
        <v>5.3059035618761743E-4</v>
      </c>
      <c r="E224" s="294">
        <f t="shared" si="3"/>
        <v>0.96410378216714521</v>
      </c>
      <c r="F224" s="299"/>
    </row>
    <row r="225" spans="1:6" ht="25.5" x14ac:dyDescent="0.2">
      <c r="A225" s="104" t="s">
        <v>79</v>
      </c>
      <c r="B225" s="105" t="s">
        <v>536</v>
      </c>
      <c r="C225" s="288">
        <f>'Planilha orçamentária '!Q68</f>
        <v>308.60448000000002</v>
      </c>
      <c r="D225" s="293">
        <f>C225/'Planilha orçamentária '!Q$6</f>
        <v>5.2464774419831619E-4</v>
      </c>
      <c r="E225" s="294">
        <f t="shared" si="3"/>
        <v>0.96462842991134357</v>
      </c>
      <c r="F225" s="299"/>
    </row>
    <row r="226" spans="1:6" ht="25.5" x14ac:dyDescent="0.2">
      <c r="A226" s="104" t="s">
        <v>1151</v>
      </c>
      <c r="B226" s="105" t="s">
        <v>1152</v>
      </c>
      <c r="C226" s="288">
        <f>'Planilha orçamentária '!Q422</f>
        <v>307.92535039999996</v>
      </c>
      <c r="D226" s="293">
        <f>C226/'Planilha orçamentária '!Q$6</f>
        <v>5.2349317958325179E-4</v>
      </c>
      <c r="E226" s="294">
        <f t="shared" si="3"/>
        <v>0.96515192309092679</v>
      </c>
      <c r="F226" s="299"/>
    </row>
    <row r="227" spans="1:6" x14ac:dyDescent="0.2">
      <c r="A227" s="104" t="s">
        <v>1154</v>
      </c>
      <c r="B227" s="105" t="s">
        <v>1155</v>
      </c>
      <c r="C227" s="288">
        <f>'Planilha orçamentária '!Q423</f>
        <v>307.12512600000002</v>
      </c>
      <c r="D227" s="293">
        <f>C227/'Planilha orçamentária '!Q$6</f>
        <v>5.221327459099869E-4</v>
      </c>
      <c r="E227" s="294">
        <f t="shared" si="3"/>
        <v>0.96567405583683674</v>
      </c>
      <c r="F227" s="299"/>
    </row>
    <row r="228" spans="1:6" ht="51" x14ac:dyDescent="0.2">
      <c r="A228" s="104" t="s">
        <v>965</v>
      </c>
      <c r="B228" s="105" t="s">
        <v>966</v>
      </c>
      <c r="C228" s="288">
        <f>'Planilha orçamentária '!Q314</f>
        <v>306.99404399999997</v>
      </c>
      <c r="D228" s="293">
        <f>C228/'Planilha orçamentária '!Q$6</f>
        <v>5.2190989796038799E-4</v>
      </c>
      <c r="E228" s="294">
        <f t="shared" si="3"/>
        <v>0.96619596573479716</v>
      </c>
      <c r="F228" s="299"/>
    </row>
    <row r="229" spans="1:6" x14ac:dyDescent="0.2">
      <c r="A229" s="104" t="s">
        <v>1090</v>
      </c>
      <c r="B229" s="105" t="s">
        <v>1091</v>
      </c>
      <c r="C229" s="288">
        <f>'Planilha orçamentária '!Q398</f>
        <v>299.93758783999994</v>
      </c>
      <c r="D229" s="293">
        <f>C229/'Planilha orçamentária '!Q$6</f>
        <v>5.099134622431284E-4</v>
      </c>
      <c r="E229" s="294">
        <f t="shared" si="3"/>
        <v>0.96670587919704032</v>
      </c>
      <c r="F229" s="299"/>
    </row>
    <row r="230" spans="1:6" ht="25.5" x14ac:dyDescent="0.2">
      <c r="A230" s="104" t="s">
        <v>7</v>
      </c>
      <c r="B230" s="105" t="s">
        <v>10</v>
      </c>
      <c r="C230" s="288">
        <f>'Planilha orçamentária '!Q18</f>
        <v>299.61599999999999</v>
      </c>
      <c r="D230" s="293">
        <f>C230/'Planilha orçamentária '!Q$6</f>
        <v>5.0936674194011267E-4</v>
      </c>
      <c r="E230" s="294">
        <f t="shared" si="3"/>
        <v>0.96721524593898045</v>
      </c>
      <c r="F230" s="299"/>
    </row>
    <row r="231" spans="1:6" x14ac:dyDescent="0.2">
      <c r="A231" s="104" t="s">
        <v>854</v>
      </c>
      <c r="B231" s="105" t="s">
        <v>855</v>
      </c>
      <c r="C231" s="288">
        <f>'Planilha orçamentária '!Q260</f>
        <v>296.81958399999996</v>
      </c>
      <c r="D231" s="293">
        <f>C231/'Planilha orçamentária '!Q$6</f>
        <v>5.046126523486716E-4</v>
      </c>
      <c r="E231" s="294">
        <f t="shared" si="3"/>
        <v>0.96771985859132914</v>
      </c>
      <c r="F231" s="299"/>
    </row>
    <row r="232" spans="1:6" ht="25.5" x14ac:dyDescent="0.2">
      <c r="A232" s="104" t="s">
        <v>953</v>
      </c>
      <c r="B232" s="105" t="s">
        <v>954</v>
      </c>
      <c r="C232" s="288">
        <f>'Planilha orçamentária '!Q308</f>
        <v>286.63263999999998</v>
      </c>
      <c r="D232" s="293">
        <f>C232/'Planilha orçamentária '!Q$6</f>
        <v>4.8729418312270785E-4</v>
      </c>
      <c r="E232" s="294">
        <f t="shared" si="3"/>
        <v>0.9682071527744518</v>
      </c>
      <c r="F232" s="299"/>
    </row>
    <row r="233" spans="1:6" ht="25.5" x14ac:dyDescent="0.2">
      <c r="A233" s="104" t="s">
        <v>47</v>
      </c>
      <c r="B233" s="105" t="s">
        <v>481</v>
      </c>
      <c r="C233" s="288">
        <f>'Planilha orçamentária '!Q38</f>
        <v>286.02092399999998</v>
      </c>
      <c r="D233" s="293">
        <f>C233/'Planilha orçamentária '!Q$6</f>
        <v>4.8625422602458011E-4</v>
      </c>
      <c r="E233" s="294">
        <f t="shared" si="3"/>
        <v>0.96869340700047635</v>
      </c>
      <c r="F233" s="299"/>
    </row>
    <row r="234" spans="1:6" ht="38.25" x14ac:dyDescent="0.2">
      <c r="A234" s="104" t="s">
        <v>446</v>
      </c>
      <c r="B234" s="105" t="s">
        <v>133</v>
      </c>
      <c r="C234" s="288">
        <f>'Planilha orçamentária '!Q136</f>
        <v>284.685136</v>
      </c>
      <c r="D234" s="293">
        <f>C234/'Planilha orçamentária '!Q$6</f>
        <v>4.8398329930009713E-4</v>
      </c>
      <c r="E234" s="294">
        <f t="shared" si="3"/>
        <v>0.96917739029977645</v>
      </c>
      <c r="F234" s="299"/>
    </row>
    <row r="235" spans="1:6" x14ac:dyDescent="0.2">
      <c r="A235" s="104" t="s">
        <v>592</v>
      </c>
      <c r="B235" s="105" t="s">
        <v>112</v>
      </c>
      <c r="C235" s="288">
        <f>'Planilha orçamentária '!Q111</f>
        <v>282.62178047999998</v>
      </c>
      <c r="D235" s="293">
        <f>C235/'Planilha orçamentária '!Q$6</f>
        <v>4.8047546033726951E-4</v>
      </c>
      <c r="E235" s="294">
        <f t="shared" si="3"/>
        <v>0.9696578657601137</v>
      </c>
      <c r="F235" s="299"/>
    </row>
    <row r="236" spans="1:6" x14ac:dyDescent="0.2">
      <c r="A236" s="104" t="s">
        <v>48</v>
      </c>
      <c r="B236" s="105" t="s">
        <v>483</v>
      </c>
      <c r="C236" s="288">
        <f>'Planilha orçamentária '!Q39</f>
        <v>281.93491079999995</v>
      </c>
      <c r="D236" s="293">
        <f>C236/'Planilha orçamentária '!Q$6</f>
        <v>4.7930773708137179E-4</v>
      </c>
      <c r="E236" s="294">
        <f t="shared" si="3"/>
        <v>0.97013717349719508</v>
      </c>
      <c r="F236" s="299"/>
    </row>
    <row r="237" spans="1:6" ht="25.5" x14ac:dyDescent="0.2">
      <c r="A237" s="104" t="s">
        <v>325</v>
      </c>
      <c r="B237" s="105" t="s">
        <v>1030</v>
      </c>
      <c r="C237" s="288">
        <f>'Planilha orçamentária '!Q366</f>
        <v>280.14096000000001</v>
      </c>
      <c r="D237" s="293">
        <f>C237/'Planilha orçamentária '!Q$6</f>
        <v>4.7625790371400543E-4</v>
      </c>
      <c r="E237" s="294">
        <f t="shared" si="3"/>
        <v>0.97061343140090905</v>
      </c>
      <c r="F237" s="299"/>
    </row>
    <row r="238" spans="1:6" ht="63.75" x14ac:dyDescent="0.2">
      <c r="A238" s="104" t="s">
        <v>890</v>
      </c>
      <c r="B238" s="105" t="s">
        <v>891</v>
      </c>
      <c r="C238" s="288">
        <f>'Planilha orçamentária '!Q276</f>
        <v>279.57917999999995</v>
      </c>
      <c r="D238" s="293">
        <f>C238/'Planilha orçamentária '!Q$6</f>
        <v>4.7530284107286764E-4</v>
      </c>
      <c r="E238" s="294">
        <f t="shared" si="3"/>
        <v>0.97108873424198194</v>
      </c>
      <c r="F238" s="299"/>
    </row>
    <row r="239" spans="1:6" ht="25.5" x14ac:dyDescent="0.2">
      <c r="A239" s="104" t="s">
        <v>192</v>
      </c>
      <c r="B239" s="105" t="s">
        <v>614</v>
      </c>
      <c r="C239" s="288">
        <f>'Planilha orçamentária '!Q125</f>
        <v>272.50374815999999</v>
      </c>
      <c r="D239" s="293">
        <f>C239/'Planilha orçamentária '!Q$6</f>
        <v>4.632741454619519E-4</v>
      </c>
      <c r="E239" s="294">
        <f t="shared" si="3"/>
        <v>0.97155200838744393</v>
      </c>
      <c r="F239" s="299"/>
    </row>
    <row r="240" spans="1:6" ht="25.5" x14ac:dyDescent="0.2">
      <c r="A240" s="104" t="s">
        <v>1085</v>
      </c>
      <c r="B240" s="105" t="s">
        <v>1086</v>
      </c>
      <c r="C240" s="288">
        <f>'Planilha orçamentária '!Q396</f>
        <v>268.74306799999999</v>
      </c>
      <c r="D240" s="293">
        <f>C240/'Planilha orçamentária '!Q$6</f>
        <v>4.5688074390603362E-4</v>
      </c>
      <c r="E240" s="294">
        <f t="shared" si="3"/>
        <v>0.97200888913134997</v>
      </c>
      <c r="F240" s="299"/>
    </row>
    <row r="241" spans="1:8" ht="25.5" x14ac:dyDescent="0.2">
      <c r="A241" s="104" t="s">
        <v>199</v>
      </c>
      <c r="B241" s="105" t="s">
        <v>619</v>
      </c>
      <c r="C241" s="288">
        <f>'Planilha orçamentária '!Q130</f>
        <v>254.42391999999998</v>
      </c>
      <c r="D241" s="293">
        <f>C241/'Planilha orçamentária '!Q$6</f>
        <v>4.3253725836414571E-4</v>
      </c>
      <c r="E241" s="294">
        <f t="shared" si="3"/>
        <v>0.97244142638971409</v>
      </c>
      <c r="F241" s="299"/>
    </row>
    <row r="242" spans="1:8" ht="25.5" x14ac:dyDescent="0.2">
      <c r="A242" s="104" t="s">
        <v>645</v>
      </c>
      <c r="B242" s="105" t="s">
        <v>646</v>
      </c>
      <c r="C242" s="288">
        <f>'Planilha orçamentária '!Q151</f>
        <v>253.7373</v>
      </c>
      <c r="D242" s="293">
        <f>C242/'Planilha orçamentária '!Q$6</f>
        <v>4.31369959580533E-4</v>
      </c>
      <c r="E242" s="294">
        <f t="shared" si="3"/>
        <v>0.97287279634929458</v>
      </c>
      <c r="F242" s="299"/>
    </row>
    <row r="243" spans="1:8" ht="25.5" x14ac:dyDescent="0.2">
      <c r="A243" s="104" t="s">
        <v>730</v>
      </c>
      <c r="B243" s="105" t="s">
        <v>226</v>
      </c>
      <c r="C243" s="288">
        <f>'Planilha orçamentária '!Q197</f>
        <v>252.22673599999999</v>
      </c>
      <c r="D243" s="293">
        <f>C243/'Planilha orçamentária '!Q$6</f>
        <v>4.288019022565849E-4</v>
      </c>
      <c r="E243" s="294">
        <f t="shared" si="3"/>
        <v>0.97330159825155116</v>
      </c>
      <c r="F243" s="299"/>
    </row>
    <row r="244" spans="1:8" s="113" customFormat="1" x14ac:dyDescent="0.2">
      <c r="A244" s="104" t="s">
        <v>872</v>
      </c>
      <c r="B244" s="105" t="s">
        <v>873</v>
      </c>
      <c r="C244" s="288">
        <f>'Planilha orçamentária '!Q268</f>
        <v>251.939604</v>
      </c>
      <c r="D244" s="293">
        <f>C244/'Planilha orçamentária '!Q$6</f>
        <v>4.2831375912889233E-4</v>
      </c>
      <c r="E244" s="294">
        <f t="shared" si="3"/>
        <v>0.97372991201068004</v>
      </c>
      <c r="F244" s="299"/>
      <c r="G244" s="5"/>
      <c r="H244" s="5"/>
    </row>
    <row r="245" spans="1:8" s="145" customFormat="1" ht="25.5" x14ac:dyDescent="0.2">
      <c r="A245" s="104" t="s">
        <v>1126</v>
      </c>
      <c r="B245" s="105" t="s">
        <v>1127</v>
      </c>
      <c r="C245" s="288">
        <f>'Planilha orçamentária '!Q412</f>
        <v>250.77859199999997</v>
      </c>
      <c r="D245" s="293">
        <f>C245/'Planilha orçamentária '!Q$6</f>
        <v>4.2633996300387431E-4</v>
      </c>
      <c r="E245" s="294">
        <f t="shared" si="3"/>
        <v>0.97415625197368394</v>
      </c>
      <c r="F245" s="299"/>
      <c r="G245" s="5"/>
      <c r="H245" s="5"/>
    </row>
    <row r="246" spans="1:8" x14ac:dyDescent="0.2">
      <c r="A246" s="104" t="s">
        <v>843</v>
      </c>
      <c r="B246" s="105" t="s">
        <v>844</v>
      </c>
      <c r="C246" s="288">
        <f>'Planilha orçamentária '!Q255</f>
        <v>250.57884799999999</v>
      </c>
      <c r="D246" s="293">
        <f>C246/'Planilha orçamentária '!Q$6</f>
        <v>4.2600038517591428E-4</v>
      </c>
      <c r="E246" s="294">
        <f t="shared" si="3"/>
        <v>0.97458225235885987</v>
      </c>
      <c r="F246" s="299"/>
    </row>
    <row r="247" spans="1:8" ht="25.5" x14ac:dyDescent="0.2">
      <c r="A247" s="104" t="s">
        <v>1061</v>
      </c>
      <c r="B247" s="105" t="s">
        <v>1062</v>
      </c>
      <c r="C247" s="288">
        <f>'Planilha orçamentária '!Q387</f>
        <v>247.36521672000001</v>
      </c>
      <c r="D247" s="293">
        <f>C247/'Planilha orçamentária '!Q$6</f>
        <v>4.2053700239632166E-4</v>
      </c>
      <c r="E247" s="294">
        <f t="shared" si="3"/>
        <v>0.97500278936125617</v>
      </c>
      <c r="F247" s="299"/>
    </row>
    <row r="248" spans="1:8" x14ac:dyDescent="0.2">
      <c r="A248" s="104" t="s">
        <v>650</v>
      </c>
      <c r="B248" s="105" t="s">
        <v>651</v>
      </c>
      <c r="C248" s="288">
        <f>'Planilha orçamentária '!Q153</f>
        <v>247.1832</v>
      </c>
      <c r="D248" s="293">
        <f>C248/'Planilha orçamentária '!Q$6</f>
        <v>4.2022756210059303E-4</v>
      </c>
      <c r="E248" s="294">
        <f t="shared" si="3"/>
        <v>0.97542301692335676</v>
      </c>
      <c r="F248" s="299"/>
    </row>
    <row r="249" spans="1:8" ht="25.5" x14ac:dyDescent="0.2">
      <c r="A249" s="104" t="s">
        <v>657</v>
      </c>
      <c r="B249" s="105" t="s">
        <v>152</v>
      </c>
      <c r="C249" s="288">
        <f>'Planilha orçamentária '!Q156</f>
        <v>245.56027999999998</v>
      </c>
      <c r="D249" s="293">
        <f>C249/'Planilha orçamentária '!Q$6</f>
        <v>4.1746849224841737E-4</v>
      </c>
      <c r="E249" s="294">
        <f t="shared" si="3"/>
        <v>0.9758404854156052</v>
      </c>
      <c r="F249" s="299"/>
    </row>
    <row r="250" spans="1:8" ht="25.5" x14ac:dyDescent="0.2">
      <c r="A250" s="104" t="s">
        <v>96</v>
      </c>
      <c r="B250" s="105" t="s">
        <v>548</v>
      </c>
      <c r="C250" s="288">
        <f>'Planilha orçamentária '!Q77</f>
        <v>243.43799999999999</v>
      </c>
      <c r="D250" s="293">
        <f>C250/'Planilha orçamentária '!Q$6</f>
        <v>4.1386047782634159E-4</v>
      </c>
      <c r="E250" s="294">
        <f t="shared" si="3"/>
        <v>0.97625434589343152</v>
      </c>
      <c r="F250" s="299"/>
    </row>
    <row r="251" spans="1:8" s="145" customFormat="1" x14ac:dyDescent="0.2">
      <c r="A251" s="104" t="s">
        <v>312</v>
      </c>
      <c r="B251" s="105" t="s">
        <v>1022</v>
      </c>
      <c r="C251" s="288">
        <f>'Planilha orçamentária '!Q357</f>
        <v>242.56412</v>
      </c>
      <c r="D251" s="293">
        <f>C251/'Planilha orçamentária '!Q$6</f>
        <v>4.1237482482901631E-4</v>
      </c>
      <c r="E251" s="294">
        <f t="shared" si="3"/>
        <v>0.97666672071826055</v>
      </c>
      <c r="F251" s="299"/>
      <c r="G251" s="5"/>
      <c r="H251" s="5"/>
    </row>
    <row r="252" spans="1:8" x14ac:dyDescent="0.2">
      <c r="A252" s="104" t="s">
        <v>681</v>
      </c>
      <c r="B252" s="105" t="s">
        <v>164</v>
      </c>
      <c r="C252" s="288">
        <f>'Planilha orçamentária '!Q166</f>
        <v>241.88998399999997</v>
      </c>
      <c r="D252" s="293">
        <f>C252/'Planilha orçamentária '!Q$6</f>
        <v>4.1122874965965095E-4</v>
      </c>
      <c r="E252" s="294">
        <f t="shared" si="3"/>
        <v>0.97707794946792015</v>
      </c>
      <c r="F252" s="299"/>
    </row>
    <row r="253" spans="1:8" x14ac:dyDescent="0.2">
      <c r="A253" s="104" t="s">
        <v>933</v>
      </c>
      <c r="B253" s="105" t="s">
        <v>934</v>
      </c>
      <c r="C253" s="288">
        <f>'Planilha orçamentária '!Q297</f>
        <v>227.70815999999996</v>
      </c>
      <c r="D253" s="293">
        <f>C253/'Planilha orçamentária '!Q$6</f>
        <v>3.8711872387448562E-4</v>
      </c>
      <c r="E253" s="294">
        <f t="shared" si="3"/>
        <v>0.97746506819179468</v>
      </c>
      <c r="F253" s="299"/>
    </row>
    <row r="254" spans="1:8" ht="25.5" x14ac:dyDescent="0.2">
      <c r="A254" s="104" t="s">
        <v>69</v>
      </c>
      <c r="B254" s="105" t="s">
        <v>530</v>
      </c>
      <c r="C254" s="288">
        <f>'Planilha orçamentária '!Q63</f>
        <v>223.50105199999999</v>
      </c>
      <c r="D254" s="293">
        <f>C254/'Planilha orçamentária '!Q$6</f>
        <v>3.799663658730766E-4</v>
      </c>
      <c r="E254" s="294">
        <f t="shared" si="3"/>
        <v>0.9778450345576678</v>
      </c>
      <c r="F254" s="299"/>
    </row>
    <row r="255" spans="1:8" ht="25.5" x14ac:dyDescent="0.2">
      <c r="A255" s="104" t="s">
        <v>607</v>
      </c>
      <c r="B255" s="105" t="s">
        <v>608</v>
      </c>
      <c r="C255" s="288">
        <f>'Planilha orçamentária '!Q117</f>
        <v>223.24575419999996</v>
      </c>
      <c r="D255" s="293">
        <f>C255/'Planilha orçamentária '!Q$6</f>
        <v>3.795323429617151E-4</v>
      </c>
      <c r="E255" s="294">
        <f t="shared" si="3"/>
        <v>0.97822456690062953</v>
      </c>
      <c r="F255" s="299"/>
    </row>
    <row r="256" spans="1:8" ht="38.25" x14ac:dyDescent="0.2">
      <c r="A256" s="104" t="s">
        <v>57</v>
      </c>
      <c r="B256" s="105" t="s">
        <v>500</v>
      </c>
      <c r="C256" s="288">
        <f>'Planilha orçamentária '!Q48</f>
        <v>218.90694000000002</v>
      </c>
      <c r="D256" s="293">
        <f>C256/'Planilha orçamentária '!Q$6</f>
        <v>3.721560758299949E-4</v>
      </c>
      <c r="E256" s="294">
        <f t="shared" si="3"/>
        <v>0.9785967229764595</v>
      </c>
      <c r="F256" s="299"/>
    </row>
    <row r="257" spans="1:8" ht="25.5" x14ac:dyDescent="0.2">
      <c r="A257" s="104" t="s">
        <v>930</v>
      </c>
      <c r="B257" s="105" t="s">
        <v>931</v>
      </c>
      <c r="C257" s="288">
        <f>'Planilha orçamentária '!Q296</f>
        <v>218.60732400000001</v>
      </c>
      <c r="D257" s="293">
        <f>C257/'Planilha orçamentária '!Q$6</f>
        <v>3.7164670908805477E-4</v>
      </c>
      <c r="E257" s="294">
        <f t="shared" si="3"/>
        <v>0.97896836968554757</v>
      </c>
      <c r="F257" s="299"/>
    </row>
    <row r="258" spans="1:8" x14ac:dyDescent="0.2">
      <c r="A258" s="104" t="s">
        <v>587</v>
      </c>
      <c r="B258" s="105" t="s">
        <v>588</v>
      </c>
      <c r="C258" s="288">
        <f>'Planilha orçamentária '!Q109</f>
        <v>214.97448</v>
      </c>
      <c r="D258" s="293">
        <f>C258/'Planilha orçamentária '!Q$6</f>
        <v>3.6547063734203089E-4</v>
      </c>
      <c r="E258" s="294">
        <f t="shared" si="3"/>
        <v>0.97933384032288961</v>
      </c>
      <c r="F258" s="299"/>
    </row>
    <row r="259" spans="1:8" x14ac:dyDescent="0.2">
      <c r="A259" s="104" t="s">
        <v>870</v>
      </c>
      <c r="B259" s="105" t="s">
        <v>871</v>
      </c>
      <c r="C259" s="288">
        <f>'Planilha orçamentária '!Q267</f>
        <v>213.00200799999999</v>
      </c>
      <c r="D259" s="293">
        <f>C259/'Planilha orçamentária '!Q$6</f>
        <v>3.6211730629092515E-4</v>
      </c>
      <c r="E259" s="294">
        <f t="shared" si="3"/>
        <v>0.97969595762918049</v>
      </c>
      <c r="F259" s="299"/>
    </row>
    <row r="260" spans="1:8" x14ac:dyDescent="0.2">
      <c r="A260" s="104" t="s">
        <v>687</v>
      </c>
      <c r="B260" s="105" t="s">
        <v>688</v>
      </c>
      <c r="C260" s="288">
        <f>'Planilha orçamentária '!Q172</f>
        <v>210.94938872000003</v>
      </c>
      <c r="D260" s="293">
        <f>C260/'Planilha orçamentária '!Q$6</f>
        <v>3.5862771963635049E-4</v>
      </c>
      <c r="E260" s="294">
        <f t="shared" si="3"/>
        <v>0.98005458534881684</v>
      </c>
      <c r="F260" s="299"/>
    </row>
    <row r="261" spans="1:8" ht="38.25" x14ac:dyDescent="0.2">
      <c r="A261" s="104" t="s">
        <v>597</v>
      </c>
      <c r="B261" s="105" t="s">
        <v>365</v>
      </c>
      <c r="C261" s="288">
        <f>'Planilha orçamentária '!Q113</f>
        <v>209.7312</v>
      </c>
      <c r="D261" s="293">
        <f>C261/'Planilha orçamentária '!Q$6</f>
        <v>3.5655671935807892E-4</v>
      </c>
      <c r="E261" s="294">
        <f t="shared" si="3"/>
        <v>0.98041114206817492</v>
      </c>
      <c r="F261" s="299"/>
    </row>
    <row r="262" spans="1:8" x14ac:dyDescent="0.2">
      <c r="A262" s="104" t="s">
        <v>745</v>
      </c>
      <c r="B262" s="105" t="s">
        <v>746</v>
      </c>
      <c r="C262" s="288">
        <f>'Planilha orçamentária '!Q205</f>
        <v>208.84483599999999</v>
      </c>
      <c r="D262" s="293">
        <f>C262/'Planilha orçamentária '!Q$6</f>
        <v>3.5504984274650607E-4</v>
      </c>
      <c r="E262" s="294">
        <f t="shared" si="3"/>
        <v>0.9807661919109214</v>
      </c>
      <c r="F262" s="299"/>
    </row>
    <row r="263" spans="1:8" s="145" customFormat="1" x14ac:dyDescent="0.2">
      <c r="A263" s="104" t="s">
        <v>73</v>
      </c>
      <c r="B263" s="105" t="s">
        <v>91</v>
      </c>
      <c r="C263" s="288">
        <f>'Planilha orçamentária '!Q65</f>
        <v>205.75429695999998</v>
      </c>
      <c r="D263" s="293">
        <f>C263/'Planilha orçamentária '!Q$6</f>
        <v>3.4979572480339381E-4</v>
      </c>
      <c r="E263" s="294">
        <f t="shared" si="3"/>
        <v>0.98111598763572483</v>
      </c>
      <c r="F263" s="299"/>
      <c r="G263" s="5"/>
      <c r="H263" s="5"/>
    </row>
    <row r="264" spans="1:8" x14ac:dyDescent="0.2">
      <c r="A264" s="104" t="s">
        <v>935</v>
      </c>
      <c r="B264" s="105" t="s">
        <v>871</v>
      </c>
      <c r="C264" s="288">
        <f>'Planilha orçamentária '!Q298</f>
        <v>201.79137600000001</v>
      </c>
      <c r="D264" s="293">
        <f>C264/'Planilha orçamentária '!Q$6</f>
        <v>3.4305850069666597E-4</v>
      </c>
      <c r="E264" s="294">
        <f t="shared" si="3"/>
        <v>0.98145904613642154</v>
      </c>
      <c r="F264" s="299"/>
    </row>
    <row r="265" spans="1:8" x14ac:dyDescent="0.2">
      <c r="A265" s="104" t="s">
        <v>705</v>
      </c>
      <c r="B265" s="105" t="s">
        <v>214</v>
      </c>
      <c r="C265" s="288">
        <f>'Planilha orçamentária '!Q182</f>
        <v>198.22095199999998</v>
      </c>
      <c r="D265" s="293">
        <f>C265/'Planilha orçamentária '!Q$6</f>
        <v>3.3698854702187954E-4</v>
      </c>
      <c r="E265" s="294">
        <f t="shared" si="3"/>
        <v>0.98179603468344345</v>
      </c>
      <c r="F265" s="299"/>
    </row>
    <row r="266" spans="1:8" x14ac:dyDescent="0.2">
      <c r="A266" s="104" t="s">
        <v>791</v>
      </c>
      <c r="B266" s="105" t="s">
        <v>792</v>
      </c>
      <c r="C266" s="288">
        <f>'Planilha orçamentária '!Q232</f>
        <v>197.29713599999999</v>
      </c>
      <c r="D266" s="293">
        <f>C266/'Planilha orçamentária '!Q$6</f>
        <v>3.3541799956756426E-4</v>
      </c>
      <c r="E266" s="294">
        <f t="shared" si="3"/>
        <v>0.98213145268301105</v>
      </c>
      <c r="F266" s="299"/>
    </row>
    <row r="267" spans="1:8" x14ac:dyDescent="0.2">
      <c r="A267" s="104" t="s">
        <v>830</v>
      </c>
      <c r="B267" s="105" t="s">
        <v>831</v>
      </c>
      <c r="C267" s="288">
        <f>'Planilha orçamentária '!Q249</f>
        <v>196.37332000000001</v>
      </c>
      <c r="D267" s="293">
        <f>C267/'Planilha orçamentária '!Q$6</f>
        <v>3.3384745211324893E-4</v>
      </c>
      <c r="E267" s="294">
        <f t="shared" si="3"/>
        <v>0.98246530013512434</v>
      </c>
      <c r="F267" s="299"/>
    </row>
    <row r="268" spans="1:8" x14ac:dyDescent="0.2">
      <c r="A268" s="104" t="s">
        <v>309</v>
      </c>
      <c r="B268" s="105" t="s">
        <v>1021</v>
      </c>
      <c r="C268" s="288">
        <f>'Planilha orçamentária '!Q356</f>
        <v>196.13612400000002</v>
      </c>
      <c r="D268" s="293">
        <f>C268/'Planilha orçamentária '!Q$6</f>
        <v>3.3344420344254635E-4</v>
      </c>
      <c r="E268" s="294">
        <f t="shared" si="3"/>
        <v>0.98279874433856684</v>
      </c>
      <c r="F268" s="299"/>
    </row>
    <row r="269" spans="1:8" s="145" customFormat="1" x14ac:dyDescent="0.2">
      <c r="A269" s="104" t="s">
        <v>881</v>
      </c>
      <c r="B269" s="105" t="s">
        <v>882</v>
      </c>
      <c r="C269" s="288">
        <f>'Planilha orçamentária '!Q272</f>
        <v>195.07498399999997</v>
      </c>
      <c r="D269" s="293">
        <f>C269/'Planilha orçamentária '!Q$6</f>
        <v>3.3164019623150838E-4</v>
      </c>
      <c r="E269" s="294">
        <f t="shared" si="3"/>
        <v>0.9831303845347984</v>
      </c>
      <c r="F269" s="299"/>
      <c r="G269" s="5"/>
      <c r="H269" s="5"/>
    </row>
    <row r="270" spans="1:8" ht="63.75" x14ac:dyDescent="0.2">
      <c r="A270" s="104" t="s">
        <v>190</v>
      </c>
      <c r="B270" s="105" t="s">
        <v>612</v>
      </c>
      <c r="C270" s="288">
        <f>'Planilha orçamentária '!Q123</f>
        <v>190.81644191999996</v>
      </c>
      <c r="D270" s="293">
        <f>C270/'Planilha orçamentária '!Q$6</f>
        <v>3.2440039693939956E-4</v>
      </c>
      <c r="E270" s="294">
        <f t="shared" si="3"/>
        <v>0.98345478493173777</v>
      </c>
      <c r="F270" s="299"/>
    </row>
    <row r="271" spans="1:8" ht="25.5" x14ac:dyDescent="0.2">
      <c r="A271" s="104" t="s">
        <v>279</v>
      </c>
      <c r="B271" s="105" t="s">
        <v>994</v>
      </c>
      <c r="C271" s="288">
        <f>'Planilha orçamentária '!Q336</f>
        <v>185.16268799999997</v>
      </c>
      <c r="D271" s="293">
        <f>C271/'Planilha orçamentária '!Q$6</f>
        <v>3.1478864651898964E-4</v>
      </c>
      <c r="E271" s="294">
        <f t="shared" si="3"/>
        <v>0.98376957357825678</v>
      </c>
      <c r="F271" s="299"/>
    </row>
    <row r="272" spans="1:8" ht="38.25" x14ac:dyDescent="0.2">
      <c r="A272" s="104" t="s">
        <v>283</v>
      </c>
      <c r="B272" s="105" t="s">
        <v>284</v>
      </c>
      <c r="C272" s="288">
        <f>'Planilha orçamentária '!Q342</f>
        <v>182.74628495999997</v>
      </c>
      <c r="D272" s="293">
        <f>C272/'Planilha orçamentária '!Q$6</f>
        <v>3.1068060374524263E-4</v>
      </c>
      <c r="E272" s="294">
        <f t="shared" si="3"/>
        <v>0.98408025418200207</v>
      </c>
      <c r="F272" s="299"/>
    </row>
    <row r="273" spans="1:8" ht="25.5" x14ac:dyDescent="0.2">
      <c r="A273" s="104" t="s">
        <v>281</v>
      </c>
      <c r="B273" s="105" t="s">
        <v>282</v>
      </c>
      <c r="C273" s="288">
        <f>'Planilha orçamentária '!Q341</f>
        <v>182.44017727999997</v>
      </c>
      <c r="D273" s="293">
        <f>C273/'Planilha orçamentária '!Q$6</f>
        <v>3.101602007238938E-4</v>
      </c>
      <c r="E273" s="294">
        <f t="shared" si="3"/>
        <v>0.98439041438272601</v>
      </c>
      <c r="F273" s="299"/>
    </row>
    <row r="274" spans="1:8" x14ac:dyDescent="0.2">
      <c r="A274" s="104" t="s">
        <v>258</v>
      </c>
      <c r="B274" s="105" t="s">
        <v>982</v>
      </c>
      <c r="C274" s="288">
        <f>'Planilha orçamentária '!Q325</f>
        <v>180.95557999999997</v>
      </c>
      <c r="D274" s="293">
        <f>C274/'Planilha orçamentária '!Q$6</f>
        <v>3.0763628851758056E-4</v>
      </c>
      <c r="E274" s="294">
        <f t="shared" ref="E274:E337" si="4">E273+D274</f>
        <v>0.98469805067124361</v>
      </c>
      <c r="F274" s="299"/>
    </row>
    <row r="275" spans="1:8" s="145" customFormat="1" x14ac:dyDescent="0.2">
      <c r="A275" s="104" t="s">
        <v>909</v>
      </c>
      <c r="B275" s="105" t="s">
        <v>910</v>
      </c>
      <c r="C275" s="288">
        <f>'Planilha orçamentária '!Q285</f>
        <v>179.89443999999997</v>
      </c>
      <c r="D275" s="293">
        <f>C275/'Planilha orçamentária '!Q$6</f>
        <v>3.0583228130654264E-4</v>
      </c>
      <c r="E275" s="294">
        <f t="shared" si="4"/>
        <v>0.98500388295255015</v>
      </c>
      <c r="F275" s="299"/>
      <c r="G275" s="5"/>
      <c r="H275" s="5"/>
    </row>
    <row r="276" spans="1:8" ht="25.5" x14ac:dyDescent="0.2">
      <c r="A276" s="104" t="s">
        <v>58</v>
      </c>
      <c r="B276" s="105" t="s">
        <v>502</v>
      </c>
      <c r="C276" s="288">
        <f>'Planilha orçamentária '!Q49</f>
        <v>176.77343999999999</v>
      </c>
      <c r="D276" s="293">
        <f>C276/'Planilha orçamentária '!Q$6</f>
        <v>3.0052637774466651E-4</v>
      </c>
      <c r="E276" s="294">
        <f t="shared" si="4"/>
        <v>0.98530440933029484</v>
      </c>
      <c r="F276" s="299"/>
    </row>
    <row r="277" spans="1:8" ht="25.5" x14ac:dyDescent="0.2">
      <c r="A277" s="104" t="s">
        <v>1141</v>
      </c>
      <c r="B277" s="105" t="s">
        <v>1142</v>
      </c>
      <c r="C277" s="288">
        <f>'Planilha orçamentária '!Q418</f>
        <v>171.16063359999998</v>
      </c>
      <c r="D277" s="293">
        <f>C277/'Planilha orçamentária '!Q$6</f>
        <v>2.9098424077898837E-4</v>
      </c>
      <c r="E277" s="294">
        <f t="shared" si="4"/>
        <v>0.98559539357107384</v>
      </c>
      <c r="F277" s="299"/>
    </row>
    <row r="278" spans="1:8" ht="25.5" x14ac:dyDescent="0.2">
      <c r="A278" s="104" t="s">
        <v>333</v>
      </c>
      <c r="B278" s="105" t="s">
        <v>1035</v>
      </c>
      <c r="C278" s="288">
        <f>'Planilha orçamentária '!Q372</f>
        <v>170.45753472000001</v>
      </c>
      <c r="D278" s="293">
        <f>C278/'Planilha orçamentária '!Q$6</f>
        <v>2.8978892682456899E-4</v>
      </c>
      <c r="E278" s="294">
        <f t="shared" si="4"/>
        <v>0.98588518249789836</v>
      </c>
      <c r="F278" s="299"/>
    </row>
    <row r="279" spans="1:8" s="145" customFormat="1" x14ac:dyDescent="0.2">
      <c r="A279" s="104" t="s">
        <v>789</v>
      </c>
      <c r="B279" s="105" t="s">
        <v>790</v>
      </c>
      <c r="C279" s="288">
        <f>'Planilha orçamentária '!Q231</f>
        <v>169.47029999999998</v>
      </c>
      <c r="D279" s="293">
        <f>C279/'Planilha orçamentária '!Q$6</f>
        <v>2.8811056340987627E-4</v>
      </c>
      <c r="E279" s="294">
        <f t="shared" si="4"/>
        <v>0.98617329306130819</v>
      </c>
      <c r="F279" s="299"/>
      <c r="G279" s="5"/>
      <c r="H279" s="5"/>
    </row>
    <row r="280" spans="1:8" x14ac:dyDescent="0.2">
      <c r="A280" s="104" t="s">
        <v>35</v>
      </c>
      <c r="B280" s="105" t="s">
        <v>468</v>
      </c>
      <c r="C280" s="288">
        <f>'Planilha orçamentária '!Q30</f>
        <v>168.81114479999999</v>
      </c>
      <c r="D280" s="293">
        <f>C280/'Planilha orçamentária '!Q$6</f>
        <v>2.86989956577608E-4</v>
      </c>
      <c r="E280" s="294">
        <f t="shared" si="4"/>
        <v>0.9864602830178858</v>
      </c>
      <c r="F280" s="299"/>
    </row>
    <row r="281" spans="1:8" s="145" customFormat="1" ht="25.5" x14ac:dyDescent="0.2">
      <c r="A281" s="104" t="s">
        <v>969</v>
      </c>
      <c r="B281" s="105" t="s">
        <v>970</v>
      </c>
      <c r="C281" s="288">
        <f>'Planilha orçamentária '!Q316</f>
        <v>168.022156</v>
      </c>
      <c r="D281" s="293">
        <f>C281/'Planilha orçamentária '!Q$6</f>
        <v>2.8564862415716573E-4</v>
      </c>
      <c r="E281" s="294">
        <f t="shared" si="4"/>
        <v>0.98674593164204294</v>
      </c>
      <c r="F281" s="299"/>
      <c r="G281" s="5"/>
      <c r="H281" s="5"/>
    </row>
    <row r="282" spans="1:8" x14ac:dyDescent="0.2">
      <c r="A282" s="104" t="s">
        <v>197</v>
      </c>
      <c r="B282" s="105" t="s">
        <v>617</v>
      </c>
      <c r="C282" s="288">
        <f>'Planilha orçamentária '!Q128</f>
        <v>161.39315199999999</v>
      </c>
      <c r="D282" s="293">
        <f>C282/'Planilha orçamentária '!Q$6</f>
        <v>2.7437888499174073E-4</v>
      </c>
      <c r="E282" s="294">
        <f t="shared" si="4"/>
        <v>0.98702031052703465</v>
      </c>
      <c r="F282" s="299"/>
    </row>
    <row r="283" spans="1:8" ht="25.5" x14ac:dyDescent="0.2">
      <c r="A283" s="104" t="s">
        <v>300</v>
      </c>
      <c r="B283" s="105" t="s">
        <v>297</v>
      </c>
      <c r="C283" s="288">
        <f>'Planilha orçamentária '!Q350</f>
        <v>157.85843223999998</v>
      </c>
      <c r="D283" s="293">
        <f>C283/'Planilha orçamentária '!Q$6</f>
        <v>2.6836963085370225E-4</v>
      </c>
      <c r="E283" s="294">
        <f t="shared" si="4"/>
        <v>0.9872886801578884</v>
      </c>
      <c r="F283" s="299"/>
    </row>
    <row r="284" spans="1:8" ht="25.5" x14ac:dyDescent="0.2">
      <c r="A284" s="104" t="s">
        <v>629</v>
      </c>
      <c r="B284" s="105" t="s">
        <v>135</v>
      </c>
      <c r="C284" s="288">
        <f>'Planilha orçamentária '!Q141</f>
        <v>157.24846400000001</v>
      </c>
      <c r="D284" s="293">
        <f>C284/'Planilha orçamentária '!Q$6</f>
        <v>2.6733264506156922E-4</v>
      </c>
      <c r="E284" s="294">
        <f t="shared" si="4"/>
        <v>0.98755601280295002</v>
      </c>
      <c r="F284" s="299"/>
    </row>
    <row r="285" spans="1:8" x14ac:dyDescent="0.2">
      <c r="A285" s="104" t="s">
        <v>692</v>
      </c>
      <c r="B285" s="105" t="s">
        <v>91</v>
      </c>
      <c r="C285" s="288">
        <f>'Planilha orçamentária '!Q174</f>
        <v>150.9740056</v>
      </c>
      <c r="D285" s="293">
        <f>C285/'Planilha orçamentária '!Q$6</f>
        <v>2.566656565407733E-4</v>
      </c>
      <c r="E285" s="294">
        <f t="shared" si="4"/>
        <v>0.98781267845949083</v>
      </c>
      <c r="F285" s="299"/>
    </row>
    <row r="286" spans="1:8" x14ac:dyDescent="0.2">
      <c r="A286" s="104" t="s">
        <v>737</v>
      </c>
      <c r="B286" s="105" t="s">
        <v>738</v>
      </c>
      <c r="C286" s="288">
        <f>'Planilha orçamentária '!Q201</f>
        <v>149.30864</v>
      </c>
      <c r="D286" s="293">
        <f>C286/'Planilha orçamentária '!Q$6</f>
        <v>2.5383442640015616E-4</v>
      </c>
      <c r="E286" s="294">
        <f t="shared" si="4"/>
        <v>0.98806651288589098</v>
      </c>
      <c r="F286" s="299"/>
    </row>
    <row r="287" spans="1:8" s="113" customFormat="1" x14ac:dyDescent="0.2">
      <c r="A287" s="104" t="s">
        <v>813</v>
      </c>
      <c r="B287" s="105" t="s">
        <v>177</v>
      </c>
      <c r="C287" s="288">
        <f>'Planilha orçamentária '!Q241</f>
        <v>147.50470200000001</v>
      </c>
      <c r="D287" s="293">
        <f>C287/'Planilha orçamentária '!Q$6</f>
        <v>2.5076761414139176E-4</v>
      </c>
      <c r="E287" s="294">
        <f t="shared" si="4"/>
        <v>0.98831728050003242</v>
      </c>
      <c r="F287" s="299"/>
      <c r="G287" s="5"/>
      <c r="H287" s="5"/>
    </row>
    <row r="288" spans="1:8" s="145" customFormat="1" ht="38.25" x14ac:dyDescent="0.2">
      <c r="A288" s="104" t="s">
        <v>967</v>
      </c>
      <c r="B288" s="105" t="s">
        <v>968</v>
      </c>
      <c r="C288" s="288">
        <f>'Planilha orçamentária '!Q315</f>
        <v>147.22381200000001</v>
      </c>
      <c r="D288" s="293">
        <f>C288/'Planilha orçamentária '!Q$6</f>
        <v>2.5029008282082292E-4</v>
      </c>
      <c r="E288" s="294">
        <f t="shared" si="4"/>
        <v>0.98856757058285327</v>
      </c>
      <c r="F288" s="299"/>
      <c r="G288" s="5"/>
      <c r="H288" s="5"/>
    </row>
    <row r="289" spans="1:8" x14ac:dyDescent="0.2">
      <c r="A289" s="104" t="s">
        <v>955</v>
      </c>
      <c r="B289" s="105" t="s">
        <v>956</v>
      </c>
      <c r="C289" s="288">
        <f>'Planilha orçamentária '!Q309</f>
        <v>143.31631999999999</v>
      </c>
      <c r="D289" s="293">
        <f>C289/'Planilha orçamentária '!Q$6</f>
        <v>2.4364709156135392E-4</v>
      </c>
      <c r="E289" s="294">
        <f t="shared" si="4"/>
        <v>0.9888112176744146</v>
      </c>
      <c r="F289" s="299"/>
    </row>
    <row r="290" spans="1:8" s="145" customFormat="1" ht="25.5" x14ac:dyDescent="0.2">
      <c r="A290" s="104" t="s">
        <v>621</v>
      </c>
      <c r="B290" s="105" t="s">
        <v>622</v>
      </c>
      <c r="C290" s="288">
        <f>'Planilha orçamentária '!Q137</f>
        <v>142.09288800000002</v>
      </c>
      <c r="D290" s="293">
        <f>C290/'Planilha orçamentária '!Q$6</f>
        <v>2.4156717736509851E-4</v>
      </c>
      <c r="E290" s="294">
        <f t="shared" si="4"/>
        <v>0.98905278485177972</v>
      </c>
      <c r="F290" s="299"/>
      <c r="G290" s="5"/>
      <c r="H290" s="5"/>
    </row>
    <row r="291" spans="1:8" ht="25.5" x14ac:dyDescent="0.2">
      <c r="A291" s="104" t="s">
        <v>775</v>
      </c>
      <c r="B291" s="105" t="s">
        <v>173</v>
      </c>
      <c r="C291" s="288">
        <f>'Planilha orçamentária '!Q224</f>
        <v>140.42003199999999</v>
      </c>
      <c r="D291" s="293">
        <f>C291/'Planilha orçamentária '!Q$6</f>
        <v>2.3872321305593283E-4</v>
      </c>
      <c r="E291" s="294">
        <f t="shared" si="4"/>
        <v>0.98929150806483568</v>
      </c>
      <c r="F291" s="299"/>
    </row>
    <row r="292" spans="1:8" x14ac:dyDescent="0.2">
      <c r="A292" s="104" t="s">
        <v>767</v>
      </c>
      <c r="B292" s="105" t="s">
        <v>244</v>
      </c>
      <c r="C292" s="288">
        <f>'Planilha orçamentária '!Q219</f>
        <v>139.96062079999999</v>
      </c>
      <c r="D292" s="293">
        <f>C292/'Planilha orçamentária '!Q$6</f>
        <v>2.3794218405162466E-4</v>
      </c>
      <c r="E292" s="294">
        <f t="shared" si="4"/>
        <v>0.98952945024888728</v>
      </c>
      <c r="F292" s="299"/>
    </row>
    <row r="293" spans="1:8" s="145" customFormat="1" ht="25.5" x14ac:dyDescent="0.2">
      <c r="A293" s="104" t="s">
        <v>340</v>
      </c>
      <c r="B293" s="105" t="s">
        <v>1047</v>
      </c>
      <c r="C293" s="288">
        <f>'Planilha orçamentária '!Q379</f>
        <v>139.92067199999997</v>
      </c>
      <c r="D293" s="293">
        <f>C293/'Planilha orçamentária '!Q$6</f>
        <v>2.3787426848603259E-4</v>
      </c>
      <c r="E293" s="294">
        <f t="shared" si="4"/>
        <v>0.98976732451737326</v>
      </c>
      <c r="F293" s="299"/>
      <c r="G293" s="5"/>
      <c r="H293" s="5"/>
    </row>
    <row r="294" spans="1:8" ht="25.5" x14ac:dyDescent="0.2">
      <c r="A294" s="104" t="s">
        <v>594</v>
      </c>
      <c r="B294" s="105" t="s">
        <v>595</v>
      </c>
      <c r="C294" s="288">
        <f>'Planilha orçamentária '!Q112</f>
        <v>139.82079999999999</v>
      </c>
      <c r="D294" s="293">
        <f>C294/'Planilha orçamentária '!Q$6</f>
        <v>2.377044795720526E-4</v>
      </c>
      <c r="E294" s="294">
        <f t="shared" si="4"/>
        <v>0.99000502899694531</v>
      </c>
      <c r="F294" s="299"/>
    </row>
    <row r="295" spans="1:8" ht="25.5" x14ac:dyDescent="0.2">
      <c r="A295" s="104" t="s">
        <v>337</v>
      </c>
      <c r="B295" s="105" t="s">
        <v>1043</v>
      </c>
      <c r="C295" s="288">
        <f>'Planilha orçamentária '!Q376</f>
        <v>139.72492288000001</v>
      </c>
      <c r="D295" s="293">
        <f>C295/'Planilha orçamentária '!Q$6</f>
        <v>2.375414822146318E-4</v>
      </c>
      <c r="E295" s="294">
        <f t="shared" si="4"/>
        <v>0.99024257047915998</v>
      </c>
      <c r="F295" s="299"/>
    </row>
    <row r="296" spans="1:8" x14ac:dyDescent="0.2">
      <c r="A296" s="104" t="s">
        <v>78</v>
      </c>
      <c r="B296" s="105" t="s">
        <v>535</v>
      </c>
      <c r="C296" s="288">
        <f>'Planilha orçamentária '!Q67</f>
        <v>139.65850800000001</v>
      </c>
      <c r="D296" s="293">
        <f>C296/'Planilha orçamentária '!Q$6</f>
        <v>2.3742857258683507E-4</v>
      </c>
      <c r="E296" s="294">
        <f t="shared" si="4"/>
        <v>0.99047999905174677</v>
      </c>
      <c r="F296" s="299"/>
    </row>
    <row r="297" spans="1:8" x14ac:dyDescent="0.2">
      <c r="A297" s="104" t="s">
        <v>865</v>
      </c>
      <c r="B297" s="105" t="s">
        <v>866</v>
      </c>
      <c r="C297" s="288">
        <f>'Planilha orçamentária '!Q265</f>
        <v>135.67611199999999</v>
      </c>
      <c r="D297" s="293">
        <f>C297/'Planilha orçamentária '!Q$6</f>
        <v>2.3065823964188103E-4</v>
      </c>
      <c r="E297" s="294">
        <f t="shared" si="4"/>
        <v>0.99071065729138863</v>
      </c>
      <c r="F297" s="299"/>
    </row>
    <row r="298" spans="1:8" x14ac:dyDescent="0.2">
      <c r="A298" s="104" t="s">
        <v>167</v>
      </c>
      <c r="B298" s="105" t="s">
        <v>573</v>
      </c>
      <c r="C298" s="288">
        <f>'Planilha orçamentária '!Q102</f>
        <v>135.45140000000001</v>
      </c>
      <c r="D298" s="293">
        <f>C298/'Planilha orçamentária '!Q$6</f>
        <v>2.30276214585426E-4</v>
      </c>
      <c r="E298" s="294">
        <f t="shared" si="4"/>
        <v>0.99094093350597401</v>
      </c>
      <c r="F298" s="299"/>
    </row>
    <row r="299" spans="1:8" x14ac:dyDescent="0.2">
      <c r="A299" s="104" t="s">
        <v>850</v>
      </c>
      <c r="B299" s="105" t="s">
        <v>851</v>
      </c>
      <c r="C299" s="288">
        <f>'Planilha orçamentária '!Q258</f>
        <v>135.376496</v>
      </c>
      <c r="D299" s="293">
        <f>C299/'Planilha orçamentária '!Q$6</f>
        <v>2.3014887289994095E-4</v>
      </c>
      <c r="E299" s="294">
        <f t="shared" si="4"/>
        <v>0.99117108237887397</v>
      </c>
      <c r="F299" s="299"/>
    </row>
    <row r="300" spans="1:8" s="145" customFormat="1" x14ac:dyDescent="0.2">
      <c r="A300" s="104" t="s">
        <v>852</v>
      </c>
      <c r="B300" s="105" t="s">
        <v>853</v>
      </c>
      <c r="C300" s="288">
        <f>'Planilha orçamentária '!Q259</f>
        <v>135.376496</v>
      </c>
      <c r="D300" s="293">
        <f>C300/'Planilha orçamentária '!Q$6</f>
        <v>2.3014887289994095E-4</v>
      </c>
      <c r="E300" s="294">
        <f t="shared" si="4"/>
        <v>0.99140123125177393</v>
      </c>
      <c r="F300" s="299"/>
      <c r="G300" s="5"/>
      <c r="H300" s="5"/>
    </row>
    <row r="301" spans="1:8" x14ac:dyDescent="0.2">
      <c r="A301" s="104" t="s">
        <v>862</v>
      </c>
      <c r="B301" s="105" t="s">
        <v>863</v>
      </c>
      <c r="C301" s="288">
        <f>'Planilha orçamentária '!Q264</f>
        <v>134.8272</v>
      </c>
      <c r="D301" s="293">
        <f>C301/'Planilha orçamentária '!Q$6</f>
        <v>2.2921503387305075E-4</v>
      </c>
      <c r="E301" s="294">
        <f t="shared" si="4"/>
        <v>0.991630446285647</v>
      </c>
      <c r="F301" s="299"/>
    </row>
    <row r="302" spans="1:8" x14ac:dyDescent="0.2">
      <c r="A302" s="104" t="s">
        <v>720</v>
      </c>
      <c r="B302" s="105" t="s">
        <v>721</v>
      </c>
      <c r="C302" s="288">
        <f>'Planilha orçamentária '!Q192</f>
        <v>134.8272</v>
      </c>
      <c r="D302" s="293">
        <f>C302/'Planilha orçamentária '!Q$6</f>
        <v>2.2921503387305075E-4</v>
      </c>
      <c r="E302" s="294">
        <f t="shared" si="4"/>
        <v>0.99185966131952008</v>
      </c>
      <c r="F302" s="299"/>
    </row>
    <row r="303" spans="1:8" s="145" customFormat="1" x14ac:dyDescent="0.2">
      <c r="A303" s="104" t="s">
        <v>805</v>
      </c>
      <c r="B303" s="105" t="s">
        <v>806</v>
      </c>
      <c r="C303" s="288">
        <f>'Planilha orçamentária '!Q238</f>
        <v>131.83104</v>
      </c>
      <c r="D303" s="293">
        <f>C303/'Planilha orçamentária '!Q$6</f>
        <v>2.241213664536496E-4</v>
      </c>
      <c r="E303" s="294">
        <f t="shared" si="4"/>
        <v>0.99208378268597375</v>
      </c>
      <c r="F303" s="299"/>
      <c r="G303" s="5"/>
      <c r="H303" s="5"/>
    </row>
    <row r="304" spans="1:8" x14ac:dyDescent="0.2">
      <c r="A304" s="104" t="s">
        <v>929</v>
      </c>
      <c r="B304" s="105" t="s">
        <v>866</v>
      </c>
      <c r="C304" s="288">
        <f>'Planilha orçamentária '!Q295</f>
        <v>128.53526399999998</v>
      </c>
      <c r="D304" s="293">
        <f>C304/'Planilha orçamentária '!Q$6</f>
        <v>2.1851833229230834E-4</v>
      </c>
      <c r="E304" s="294">
        <f t="shared" si="4"/>
        <v>0.99230230101826611</v>
      </c>
      <c r="F304" s="299"/>
    </row>
    <row r="305" spans="1:8" ht="25.5" x14ac:dyDescent="0.2">
      <c r="A305" s="104" t="s">
        <v>877</v>
      </c>
      <c r="B305" s="105" t="s">
        <v>878</v>
      </c>
      <c r="C305" s="288">
        <f>'Planilha orçamentária '!Q270</f>
        <v>121.64409599999999</v>
      </c>
      <c r="D305" s="293">
        <f>C305/'Planilha orçamentária '!Q$6</f>
        <v>2.0680289722768577E-4</v>
      </c>
      <c r="E305" s="294">
        <f t="shared" si="4"/>
        <v>0.99250910391549374</v>
      </c>
      <c r="F305" s="299"/>
    </row>
    <row r="306" spans="1:8" ht="38.25" x14ac:dyDescent="0.2">
      <c r="A306" s="104" t="s">
        <v>54</v>
      </c>
      <c r="B306" s="105" t="s">
        <v>497</v>
      </c>
      <c r="C306" s="288">
        <f>'Planilha orçamentária '!Q46</f>
        <v>119.94901847999999</v>
      </c>
      <c r="D306" s="293">
        <f>C306/'Planilha orçamentária '!Q$6</f>
        <v>2.0392115488515958E-4</v>
      </c>
      <c r="E306" s="294">
        <f t="shared" si="4"/>
        <v>0.99271302507037895</v>
      </c>
      <c r="F306" s="299"/>
    </row>
    <row r="307" spans="1:8" s="113" customFormat="1" x14ac:dyDescent="0.2">
      <c r="A307" s="104" t="s">
        <v>693</v>
      </c>
      <c r="B307" s="105" t="s">
        <v>694</v>
      </c>
      <c r="C307" s="288">
        <f>'Planilha orçamentária '!Q175</f>
        <v>118.12610480000001</v>
      </c>
      <c r="D307" s="293">
        <f>C307/'Planilha orçamentária '!Q$6</f>
        <v>2.0082208273273898E-4</v>
      </c>
      <c r="E307" s="294">
        <f t="shared" si="4"/>
        <v>0.99291384715311171</v>
      </c>
      <c r="F307" s="299"/>
      <c r="G307" s="5"/>
      <c r="H307" s="5"/>
    </row>
    <row r="308" spans="1:8" x14ac:dyDescent="0.2">
      <c r="A308" s="104" t="s">
        <v>724</v>
      </c>
      <c r="B308" s="105" t="s">
        <v>725</v>
      </c>
      <c r="C308" s="288">
        <f>'Planilha orçamentária '!Q194</f>
        <v>115.57687199999999</v>
      </c>
      <c r="D308" s="293">
        <f>C308/'Planilha orçamentária '!Q$6</f>
        <v>1.9648822070339849E-4</v>
      </c>
      <c r="E308" s="294">
        <f t="shared" si="4"/>
        <v>0.9931103353738151</v>
      </c>
      <c r="F308" s="299"/>
    </row>
    <row r="309" spans="1:8" ht="25.5" x14ac:dyDescent="0.2">
      <c r="A309" s="104" t="s">
        <v>341</v>
      </c>
      <c r="B309" s="105" t="s">
        <v>1049</v>
      </c>
      <c r="C309" s="288">
        <f>'Planilha orçamentária '!Q380</f>
        <v>115.16489999999999</v>
      </c>
      <c r="D309" s="293">
        <f>C309/'Planilha orçamentária '!Q$6</f>
        <v>1.9578784143323082E-4</v>
      </c>
      <c r="E309" s="294">
        <f t="shared" si="4"/>
        <v>0.99330612321524836</v>
      </c>
      <c r="F309" s="299"/>
    </row>
    <row r="310" spans="1:8" ht="25.5" x14ac:dyDescent="0.2">
      <c r="A310" s="104" t="s">
        <v>1123</v>
      </c>
      <c r="B310" s="105" t="s">
        <v>1124</v>
      </c>
      <c r="C310" s="288">
        <f>'Planilha orçamentária '!Q411</f>
        <v>115.1349384</v>
      </c>
      <c r="D310" s="293">
        <f>C310/'Planilha orçamentária '!Q$6</f>
        <v>1.9573690475903683E-4</v>
      </c>
      <c r="E310" s="294">
        <f t="shared" si="4"/>
        <v>0.99350186012000741</v>
      </c>
      <c r="F310" s="299"/>
    </row>
    <row r="311" spans="1:8" ht="25.5" x14ac:dyDescent="0.2">
      <c r="A311" s="104" t="s">
        <v>940</v>
      </c>
      <c r="B311" s="105" t="s">
        <v>941</v>
      </c>
      <c r="C311" s="288">
        <f>'Planilha orçamentária '!Q301</f>
        <v>114.60311999999999</v>
      </c>
      <c r="D311" s="293">
        <f>C311/'Planilha orçamentária '!Q$6</f>
        <v>1.9483277879209311E-4</v>
      </c>
      <c r="E311" s="294">
        <f t="shared" si="4"/>
        <v>0.99369669289879947</v>
      </c>
      <c r="F311" s="299"/>
    </row>
    <row r="312" spans="1:8" x14ac:dyDescent="0.2">
      <c r="A312" s="104" t="s">
        <v>38</v>
      </c>
      <c r="B312" s="105" t="s">
        <v>34</v>
      </c>
      <c r="C312" s="288">
        <f>'Planilha orçamentária '!Q31</f>
        <v>105.06147395999997</v>
      </c>
      <c r="D312" s="293">
        <f>C312/'Planilha orçamentária '!Q$6</f>
        <v>1.7861135818658276E-4</v>
      </c>
      <c r="E312" s="294">
        <f t="shared" si="4"/>
        <v>0.993875304256986</v>
      </c>
      <c r="F312" s="299"/>
    </row>
    <row r="313" spans="1:8" ht="38.25" x14ac:dyDescent="0.2">
      <c r="A313" s="104" t="s">
        <v>583</v>
      </c>
      <c r="B313" s="105" t="s">
        <v>584</v>
      </c>
      <c r="C313" s="288">
        <f>'Planilha orçamentária '!Q107</f>
        <v>104.640888</v>
      </c>
      <c r="D313" s="293">
        <f>C313/'Planilha orçamentária '!Q$6</f>
        <v>1.7789633462258439E-4</v>
      </c>
      <c r="E313" s="294">
        <f t="shared" si="4"/>
        <v>0.99405320059160862</v>
      </c>
      <c r="F313" s="299"/>
    </row>
    <row r="314" spans="1:8" ht="25.5" x14ac:dyDescent="0.2">
      <c r="A314" s="104" t="s">
        <v>971</v>
      </c>
      <c r="B314" s="105" t="s">
        <v>972</v>
      </c>
      <c r="C314" s="288">
        <f>'Planilha orçamentária '!Q317</f>
        <v>102.43122</v>
      </c>
      <c r="D314" s="293">
        <f>C314/'Planilha orçamentária '!Q$6</f>
        <v>1.7413975490077605E-4</v>
      </c>
      <c r="E314" s="294">
        <f t="shared" si="4"/>
        <v>0.99422734034650939</v>
      </c>
      <c r="F314" s="299"/>
    </row>
    <row r="315" spans="1:8" x14ac:dyDescent="0.2">
      <c r="A315" s="104" t="s">
        <v>726</v>
      </c>
      <c r="B315" s="105" t="s">
        <v>727</v>
      </c>
      <c r="C315" s="288">
        <f>'Planilha orçamentária '!Q195</f>
        <v>100.03429199999999</v>
      </c>
      <c r="D315" s="293">
        <f>C315/'Planilha orçamentária '!Q$6</f>
        <v>1.7006482096525513E-4</v>
      </c>
      <c r="E315" s="294">
        <f t="shared" si="4"/>
        <v>0.99439740516747466</v>
      </c>
      <c r="F315" s="299"/>
    </row>
    <row r="316" spans="1:8" ht="51" x14ac:dyDescent="0.2">
      <c r="A316" s="104" t="s">
        <v>957</v>
      </c>
      <c r="B316" s="105" t="s">
        <v>958</v>
      </c>
      <c r="C316" s="288">
        <f>'Planilha orçamentária '!Q310</f>
        <v>98.860795999999993</v>
      </c>
      <c r="D316" s="293">
        <f>C316/'Planilha orçamentária '!Q$6</f>
        <v>1.6806980122598968E-4</v>
      </c>
      <c r="E316" s="294">
        <f t="shared" si="4"/>
        <v>0.99456547496870062</v>
      </c>
      <c r="F316" s="299"/>
    </row>
    <row r="317" spans="1:8" ht="51" x14ac:dyDescent="0.2">
      <c r="A317" s="104" t="s">
        <v>959</v>
      </c>
      <c r="B317" s="105" t="s">
        <v>960</v>
      </c>
      <c r="C317" s="288">
        <f>'Planilha orçamentária '!Q311</f>
        <v>98.860795999999993</v>
      </c>
      <c r="D317" s="293">
        <f>C317/'Planilha orçamentária '!Q$6</f>
        <v>1.6806980122598968E-4</v>
      </c>
      <c r="E317" s="294">
        <f t="shared" si="4"/>
        <v>0.99473354476992659</v>
      </c>
      <c r="F317" s="299"/>
    </row>
    <row r="318" spans="1:8" s="113" customFormat="1" ht="51" x14ac:dyDescent="0.2">
      <c r="A318" s="104" t="s">
        <v>961</v>
      </c>
      <c r="B318" s="105" t="s">
        <v>962</v>
      </c>
      <c r="C318" s="288">
        <f>'Planilha orçamentária '!Q312</f>
        <v>98.860795999999993</v>
      </c>
      <c r="D318" s="293">
        <f>C318/'Planilha orçamentária '!Q$6</f>
        <v>1.6806980122598968E-4</v>
      </c>
      <c r="E318" s="294">
        <f t="shared" si="4"/>
        <v>0.99490161457115256</v>
      </c>
      <c r="F318" s="299"/>
      <c r="G318" s="5"/>
      <c r="H318" s="5"/>
    </row>
    <row r="319" spans="1:8" x14ac:dyDescent="0.2">
      <c r="A319" s="104" t="s">
        <v>899</v>
      </c>
      <c r="B319" s="105" t="s">
        <v>900</v>
      </c>
      <c r="C319" s="288">
        <f>'Planilha orçamentária '!Q280</f>
        <v>97.250360000000001</v>
      </c>
      <c r="D319" s="293">
        <f>C319/'Planilha orçamentária '!Q$6</f>
        <v>1.6533195498806159E-4</v>
      </c>
      <c r="E319" s="294">
        <f t="shared" si="4"/>
        <v>0.99506694652614058</v>
      </c>
      <c r="F319" s="299"/>
    </row>
    <row r="320" spans="1:8" ht="25.5" x14ac:dyDescent="0.2">
      <c r="A320" s="104" t="s">
        <v>203</v>
      </c>
      <c r="B320" s="105" t="s">
        <v>132</v>
      </c>
      <c r="C320" s="288">
        <f>'Planilha orçamentária '!Q133</f>
        <v>96.089348000000001</v>
      </c>
      <c r="D320" s="293">
        <f>C320/'Planilha orçamentária '!Q$6</f>
        <v>1.6335815886304365E-4</v>
      </c>
      <c r="E320" s="294">
        <f t="shared" si="4"/>
        <v>0.99523030468500362</v>
      </c>
      <c r="F320" s="299"/>
    </row>
    <row r="321" spans="1:8" x14ac:dyDescent="0.2">
      <c r="A321" s="104" t="s">
        <v>779</v>
      </c>
      <c r="B321" s="105" t="s">
        <v>780</v>
      </c>
      <c r="C321" s="288">
        <f>'Planilha orçamentária '!Q226</f>
        <v>95.777248</v>
      </c>
      <c r="D321" s="293">
        <f>C321/'Planilha orçamentária '!Q$6</f>
        <v>1.6282756850685603E-4</v>
      </c>
      <c r="E321" s="294">
        <f t="shared" si="4"/>
        <v>0.99539313225351045</v>
      </c>
      <c r="F321" s="299"/>
    </row>
    <row r="322" spans="1:8" ht="38.25" x14ac:dyDescent="0.2">
      <c r="A322" s="104" t="s">
        <v>682</v>
      </c>
      <c r="B322" s="105" t="s">
        <v>683</v>
      </c>
      <c r="C322" s="288">
        <f>'Planilha orçamentária '!Q167</f>
        <v>92.381599999999992</v>
      </c>
      <c r="D322" s="293">
        <f>C322/'Planilha orçamentária '!Q$6</f>
        <v>1.5705474543153475E-4</v>
      </c>
      <c r="E322" s="294">
        <f t="shared" si="4"/>
        <v>0.99555018699894193</v>
      </c>
      <c r="F322" s="299"/>
    </row>
    <row r="323" spans="1:8" s="121" customFormat="1" x14ac:dyDescent="0.2">
      <c r="A323" s="104" t="s">
        <v>782</v>
      </c>
      <c r="B323" s="105" t="s">
        <v>783</v>
      </c>
      <c r="C323" s="288">
        <f>'Planilha orçamentária '!Q227</f>
        <v>91.982112000000001</v>
      </c>
      <c r="D323" s="293">
        <f>C323/'Planilha orçamentária '!Q$6</f>
        <v>1.5637558977561462E-4</v>
      </c>
      <c r="E323" s="294">
        <f t="shared" si="4"/>
        <v>0.99570656258871759</v>
      </c>
      <c r="F323" s="299"/>
      <c r="G323" s="5"/>
      <c r="H323" s="5"/>
    </row>
    <row r="324" spans="1:8" s="113" customFormat="1" x14ac:dyDescent="0.2">
      <c r="A324" s="104" t="s">
        <v>879</v>
      </c>
      <c r="B324" s="105" t="s">
        <v>880</v>
      </c>
      <c r="C324" s="288">
        <f>'Planilha orçamentária '!Q271</f>
        <v>89.135759999999991</v>
      </c>
      <c r="D324" s="293">
        <f>C324/'Planilha orçamentária '!Q$6</f>
        <v>1.5153660572718352E-4</v>
      </c>
      <c r="E324" s="294">
        <f t="shared" si="4"/>
        <v>0.99585809919444479</v>
      </c>
      <c r="F324" s="299"/>
      <c r="G324" s="5"/>
      <c r="H324" s="5"/>
    </row>
    <row r="325" spans="1:8" x14ac:dyDescent="0.2">
      <c r="A325" s="104" t="s">
        <v>201</v>
      </c>
      <c r="B325" s="105" t="s">
        <v>124</v>
      </c>
      <c r="C325" s="288">
        <f>'Planilha orçamentária '!Q131</f>
        <v>89.110791999999989</v>
      </c>
      <c r="D325" s="293">
        <f>C325/'Planilha orçamentária '!Q$6</f>
        <v>1.5149415849868852E-4</v>
      </c>
      <c r="E325" s="294">
        <f t="shared" si="4"/>
        <v>0.99600959335294348</v>
      </c>
      <c r="F325" s="299"/>
    </row>
    <row r="326" spans="1:8" x14ac:dyDescent="0.2">
      <c r="A326" s="104" t="s">
        <v>1138</v>
      </c>
      <c r="B326" s="105" t="s">
        <v>1057</v>
      </c>
      <c r="C326" s="288">
        <f>'Planilha orçamentária '!Q416</f>
        <v>88.532283439999986</v>
      </c>
      <c r="D326" s="293">
        <f>C326/'Planilha orçamentária '!Q$6</f>
        <v>1.5051065621445915E-4</v>
      </c>
      <c r="E326" s="294">
        <f t="shared" si="4"/>
        <v>0.99616010400915789</v>
      </c>
      <c r="F326" s="299"/>
    </row>
    <row r="327" spans="1:8" ht="25.5" x14ac:dyDescent="0.2">
      <c r="A327" s="104" t="s">
        <v>127</v>
      </c>
      <c r="B327" s="105" t="s">
        <v>561</v>
      </c>
      <c r="C327" s="288">
        <f>'Planilha orçamentária '!Q91</f>
        <v>85.914887999999991</v>
      </c>
      <c r="D327" s="293">
        <f>C327/'Planilha orçamentária '!Q$6</f>
        <v>1.4606091325132731E-4</v>
      </c>
      <c r="E327" s="294">
        <f t="shared" si="4"/>
        <v>0.9963061649224092</v>
      </c>
      <c r="F327" s="299"/>
    </row>
    <row r="328" spans="1:8" x14ac:dyDescent="0.2">
      <c r="A328" s="104" t="s">
        <v>335</v>
      </c>
      <c r="B328" s="105" t="s">
        <v>1039</v>
      </c>
      <c r="C328" s="288">
        <f>'Planilha orçamentária '!Q374</f>
        <v>83.33444519999999</v>
      </c>
      <c r="D328" s="293">
        <f>C328/'Planilha orçamentária '!Q$6</f>
        <v>1.416739921863681E-4</v>
      </c>
      <c r="E328" s="294">
        <f t="shared" si="4"/>
        <v>0.99644783891459554</v>
      </c>
      <c r="F328" s="299"/>
    </row>
    <row r="329" spans="1:8" x14ac:dyDescent="0.2">
      <c r="A329" s="104" t="s">
        <v>922</v>
      </c>
      <c r="B329" s="105" t="s">
        <v>923</v>
      </c>
      <c r="C329" s="288">
        <f>'Planilha orçamentária '!Q291</f>
        <v>82.269559999999998</v>
      </c>
      <c r="D329" s="293">
        <f>C329/'Planilha orçamentária '!Q$6</f>
        <v>1.3986361789105595E-4</v>
      </c>
      <c r="E329" s="294">
        <f t="shared" si="4"/>
        <v>0.99658770253248663</v>
      </c>
      <c r="F329" s="299"/>
    </row>
    <row r="330" spans="1:8" s="113" customFormat="1" x14ac:dyDescent="0.2">
      <c r="A330" s="104" t="s">
        <v>828</v>
      </c>
      <c r="B330" s="105" t="s">
        <v>829</v>
      </c>
      <c r="C330" s="288">
        <f>'Planilha orçamentária '!Q248</f>
        <v>80.646639999999991</v>
      </c>
      <c r="D330" s="293">
        <f>C330/'Planilha orçamentária '!Q$6</f>
        <v>1.3710454803888034E-4</v>
      </c>
      <c r="E330" s="294">
        <f t="shared" si="4"/>
        <v>0.99672480708052547</v>
      </c>
      <c r="F330" s="299"/>
      <c r="G330" s="5"/>
      <c r="H330" s="5"/>
    </row>
    <row r="331" spans="1:8" x14ac:dyDescent="0.2">
      <c r="A331" s="104" t="s">
        <v>326</v>
      </c>
      <c r="B331" s="105" t="s">
        <v>315</v>
      </c>
      <c r="C331" s="288">
        <f>'Planilha orçamentária '!Q367</f>
        <v>77.900159999999985</v>
      </c>
      <c r="D331" s="293">
        <f>C331/'Planilha orçamentária '!Q$6</f>
        <v>1.3243535290442929E-4</v>
      </c>
      <c r="E331" s="294">
        <f t="shared" si="4"/>
        <v>0.99685724243342988</v>
      </c>
      <c r="F331" s="299"/>
    </row>
    <row r="332" spans="1:8" x14ac:dyDescent="0.2">
      <c r="A332" s="104" t="s">
        <v>715</v>
      </c>
      <c r="B332" s="105" t="s">
        <v>716</v>
      </c>
      <c r="C332" s="288">
        <f>'Planilha orçamentária '!Q189</f>
        <v>72.669364000000002</v>
      </c>
      <c r="D332" s="293">
        <f>C332/'Planilha orçamentária '!Q$6</f>
        <v>1.2354265853472486E-4</v>
      </c>
      <c r="E332" s="294">
        <f t="shared" si="4"/>
        <v>0.99698078509196464</v>
      </c>
      <c r="F332" s="299"/>
    </row>
    <row r="333" spans="1:8" ht="38.25" x14ac:dyDescent="0.2">
      <c r="A333" s="104" t="s">
        <v>271</v>
      </c>
      <c r="B333" s="105" t="s">
        <v>270</v>
      </c>
      <c r="C333" s="288">
        <f>'Planilha orçamentária '!Q332</f>
        <v>70.971540000000005</v>
      </c>
      <c r="D333" s="293">
        <f>C333/'Planilha orçamentária '!Q$6</f>
        <v>1.2065624699706422E-4</v>
      </c>
      <c r="E333" s="294">
        <f t="shared" si="4"/>
        <v>0.99710144133896172</v>
      </c>
      <c r="F333" s="299"/>
    </row>
    <row r="334" spans="1:8" x14ac:dyDescent="0.2">
      <c r="A334" s="104" t="s">
        <v>728</v>
      </c>
      <c r="B334" s="105" t="s">
        <v>729</v>
      </c>
      <c r="C334" s="288">
        <f>'Planilha orçamentária '!Q196</f>
        <v>70.659440000000004</v>
      </c>
      <c r="D334" s="293">
        <f>C334/'Planilha orçamentária '!Q$6</f>
        <v>1.2012565664087659E-4</v>
      </c>
      <c r="E334" s="294">
        <f t="shared" si="4"/>
        <v>0.9972215669956026</v>
      </c>
      <c r="F334" s="299"/>
    </row>
    <row r="335" spans="1:8" x14ac:dyDescent="0.2">
      <c r="A335" s="104" t="s">
        <v>733</v>
      </c>
      <c r="B335" s="105" t="s">
        <v>734</v>
      </c>
      <c r="C335" s="288">
        <f>'Planilha orçamentária '!Q199</f>
        <v>68.200091999999998</v>
      </c>
      <c r="D335" s="293">
        <f>C335/'Planilha orçamentária '!Q$6</f>
        <v>1.1594460463411816E-4</v>
      </c>
      <c r="E335" s="294">
        <f t="shared" si="4"/>
        <v>0.99733751160023676</v>
      </c>
      <c r="F335" s="299"/>
    </row>
    <row r="336" spans="1:8" x14ac:dyDescent="0.2">
      <c r="A336" s="104" t="s">
        <v>848</v>
      </c>
      <c r="B336" s="105" t="s">
        <v>849</v>
      </c>
      <c r="C336" s="288">
        <f>'Planilha orçamentária '!Q257</f>
        <v>67.463535999999991</v>
      </c>
      <c r="D336" s="293">
        <f>C336/'Planilha orçamentária '!Q$6</f>
        <v>1.1469241139351537E-4</v>
      </c>
      <c r="E336" s="294">
        <f t="shared" si="4"/>
        <v>0.99745220401163026</v>
      </c>
      <c r="F336" s="299"/>
    </row>
    <row r="337" spans="1:8" ht="25.5" x14ac:dyDescent="0.2">
      <c r="A337" s="104" t="s">
        <v>343</v>
      </c>
      <c r="B337" s="105" t="s">
        <v>1035</v>
      </c>
      <c r="C337" s="288">
        <f>'Planilha orçamentária '!Q382</f>
        <v>67.311356040000007</v>
      </c>
      <c r="D337" s="293">
        <f>C337/'Planilha orçamentária '!Q$6</f>
        <v>1.1443369553583832E-4</v>
      </c>
      <c r="E337" s="294">
        <f t="shared" si="4"/>
        <v>0.99756663770716614</v>
      </c>
      <c r="F337" s="299"/>
    </row>
    <row r="338" spans="1:8" ht="25.5" x14ac:dyDescent="0.2">
      <c r="A338" s="104" t="s">
        <v>334</v>
      </c>
      <c r="B338" s="105" t="s">
        <v>1037</v>
      </c>
      <c r="C338" s="288">
        <f>'Planilha orçamentária '!Q373</f>
        <v>66.662562559999998</v>
      </c>
      <c r="D338" s="293">
        <f>C338/'Planilha orçamentária '!Q$6</f>
        <v>1.1333070430339549E-4</v>
      </c>
      <c r="E338" s="294">
        <f t="shared" ref="E338:E377" si="5">E337+D338</f>
        <v>0.99767996841146955</v>
      </c>
      <c r="F338" s="299"/>
    </row>
    <row r="339" spans="1:8" x14ac:dyDescent="0.2">
      <c r="A339" s="104" t="s">
        <v>741</v>
      </c>
      <c r="B339" s="105" t="s">
        <v>742</v>
      </c>
      <c r="C339" s="288">
        <f>'Planilha orçamentária '!Q203</f>
        <v>66.539719999999988</v>
      </c>
      <c r="D339" s="293">
        <f>C339/'Planilha orçamentária '!Q$6</f>
        <v>1.1312186393920002E-4</v>
      </c>
      <c r="E339" s="294">
        <f t="shared" si="5"/>
        <v>0.99779309027540874</v>
      </c>
      <c r="F339" s="299"/>
    </row>
    <row r="340" spans="1:8" s="113" customFormat="1" ht="25.5" x14ac:dyDescent="0.2">
      <c r="A340" s="104" t="s">
        <v>287</v>
      </c>
      <c r="B340" s="105" t="s">
        <v>288</v>
      </c>
      <c r="C340" s="288">
        <f>'Planilha orçamentária '!Q344</f>
        <v>64.894828159999989</v>
      </c>
      <c r="D340" s="293">
        <f>C340/'Planilha orçamentária '!Q$6</f>
        <v>1.1032544052594881E-4</v>
      </c>
      <c r="E340" s="294">
        <f t="shared" si="5"/>
        <v>0.99790341571593466</v>
      </c>
      <c r="F340" s="299"/>
      <c r="G340" s="5"/>
      <c r="H340" s="5"/>
    </row>
    <row r="341" spans="1:8" x14ac:dyDescent="0.2">
      <c r="A341" s="104" t="s">
        <v>927</v>
      </c>
      <c r="B341" s="105" t="s">
        <v>863</v>
      </c>
      <c r="C341" s="288">
        <f>'Planilha orçamentária '!Q294</f>
        <v>64.717055999999999</v>
      </c>
      <c r="D341" s="293">
        <f>C341/'Planilha orçamentária '!Q$6</f>
        <v>1.1002321625906435E-4</v>
      </c>
      <c r="E341" s="294">
        <f t="shared" si="5"/>
        <v>0.99801343893219374</v>
      </c>
      <c r="F341" s="299"/>
    </row>
    <row r="342" spans="1:8" x14ac:dyDescent="0.2">
      <c r="A342" s="104" t="s">
        <v>719</v>
      </c>
      <c r="B342" s="105" t="s">
        <v>224</v>
      </c>
      <c r="C342" s="288">
        <f>'Planilha orçamentária '!Q191</f>
        <v>61.571087999999996</v>
      </c>
      <c r="D342" s="293">
        <f>C342/'Planilha orçamentária '!Q$6</f>
        <v>1.0467486546869317E-4</v>
      </c>
      <c r="E342" s="294">
        <f t="shared" si="5"/>
        <v>0.99811811379766247</v>
      </c>
      <c r="F342" s="299"/>
    </row>
    <row r="343" spans="1:8" x14ac:dyDescent="0.2">
      <c r="A343" s="104" t="s">
        <v>491</v>
      </c>
      <c r="B343" s="105" t="s">
        <v>492</v>
      </c>
      <c r="C343" s="288">
        <f>'Planilha orçamentária '!Q43</f>
        <v>61.546120000000002</v>
      </c>
      <c r="D343" s="293">
        <f>C343/'Planilha orçamentária '!Q$6</f>
        <v>1.0463241824019817E-4</v>
      </c>
      <c r="E343" s="294">
        <f t="shared" si="5"/>
        <v>0.99822274621590268</v>
      </c>
      <c r="F343" s="299"/>
    </row>
    <row r="344" spans="1:8" ht="25.5" x14ac:dyDescent="0.2">
      <c r="A344" s="104" t="s">
        <v>147</v>
      </c>
      <c r="B344" s="105" t="s">
        <v>569</v>
      </c>
      <c r="C344" s="288">
        <f>'Planilha orçamentária '!Q99</f>
        <v>60.42131160000001</v>
      </c>
      <c r="D344" s="293">
        <f>C344/'Planilha orçamentária '!Q$6</f>
        <v>1.0272017059649801E-4</v>
      </c>
      <c r="E344" s="294">
        <f t="shared" si="5"/>
        <v>0.99832546638649922</v>
      </c>
      <c r="F344" s="299"/>
    </row>
    <row r="345" spans="1:8" x14ac:dyDescent="0.2">
      <c r="A345" s="104" t="s">
        <v>49</v>
      </c>
      <c r="B345" s="105" t="s">
        <v>485</v>
      </c>
      <c r="C345" s="288">
        <f>'Planilha orçamentária '!Q40</f>
        <v>57.975696000000006</v>
      </c>
      <c r="D345" s="293">
        <f>C345/'Planilha orçamentária '!Q$6</f>
        <v>9.8562464565411824E-5</v>
      </c>
      <c r="E345" s="294">
        <f t="shared" si="5"/>
        <v>0.99842402885106463</v>
      </c>
      <c r="F345" s="299"/>
    </row>
    <row r="346" spans="1:8" x14ac:dyDescent="0.2">
      <c r="A346" s="104" t="s">
        <v>846</v>
      </c>
      <c r="B346" s="105" t="s">
        <v>847</v>
      </c>
      <c r="C346" s="288">
        <f>'Planilha orçamentária '!Q256</f>
        <v>57.825887999999999</v>
      </c>
      <c r="D346" s="293">
        <f>C346/'Planilha orçamentária '!Q$6</f>
        <v>9.8307781194441755E-5</v>
      </c>
      <c r="E346" s="294">
        <f t="shared" si="5"/>
        <v>0.99852233663225909</v>
      </c>
      <c r="F346" s="299"/>
    </row>
    <row r="347" spans="1:8" x14ac:dyDescent="0.2">
      <c r="A347" s="104" t="s">
        <v>739</v>
      </c>
      <c r="B347" s="105" t="s">
        <v>740</v>
      </c>
      <c r="C347" s="288">
        <f>'Planilha orçamentária '!Q202</f>
        <v>51.583888000000002</v>
      </c>
      <c r="D347" s="293">
        <f>C347/'Planilha orçamentária '!Q$6</f>
        <v>8.7695974070689417E-5</v>
      </c>
      <c r="E347" s="294">
        <f t="shared" si="5"/>
        <v>0.99861003260632974</v>
      </c>
      <c r="F347" s="299"/>
    </row>
    <row r="348" spans="1:8" x14ac:dyDescent="0.2">
      <c r="A348" s="104" t="s">
        <v>250</v>
      </c>
      <c r="B348" s="105" t="s">
        <v>703</v>
      </c>
      <c r="C348" s="288">
        <f>'Planilha orçamentária '!Q180</f>
        <v>50.273067999999995</v>
      </c>
      <c r="D348" s="293">
        <f>C348/'Planilha orçamentária '!Q$6</f>
        <v>8.5467494574701411E-5</v>
      </c>
      <c r="E348" s="294">
        <f t="shared" si="5"/>
        <v>0.99869550010090447</v>
      </c>
      <c r="F348" s="299"/>
    </row>
    <row r="349" spans="1:8" ht="38.25" x14ac:dyDescent="0.2">
      <c r="A349" s="104" t="s">
        <v>208</v>
      </c>
      <c r="B349" s="105" t="s">
        <v>141</v>
      </c>
      <c r="C349" s="288">
        <f>'Planilha orçamentária '!Q149</f>
        <v>48.977228799999999</v>
      </c>
      <c r="D349" s="293">
        <f>C349/'Planilha orçamentária '!Q$6</f>
        <v>8.3264483415810428E-5</v>
      </c>
      <c r="E349" s="294">
        <f t="shared" si="5"/>
        <v>0.99877876458432024</v>
      </c>
      <c r="F349" s="299"/>
    </row>
    <row r="350" spans="1:8" x14ac:dyDescent="0.2">
      <c r="A350" s="104" t="s">
        <v>62</v>
      </c>
      <c r="B350" s="105" t="s">
        <v>526</v>
      </c>
      <c r="C350" s="288">
        <f>'Planilha orçamentária '!Q60</f>
        <v>46.502899999999997</v>
      </c>
      <c r="D350" s="293">
        <f>C350/'Planilha orçamentária '!Q$6</f>
        <v>7.9057963071954988E-5</v>
      </c>
      <c r="E350" s="294">
        <f t="shared" si="5"/>
        <v>0.99885782254739219</v>
      </c>
      <c r="F350" s="299"/>
    </row>
    <row r="351" spans="1:8" ht="25.5" x14ac:dyDescent="0.2">
      <c r="A351" s="104" t="s">
        <v>345</v>
      </c>
      <c r="B351" s="105" t="s">
        <v>1055</v>
      </c>
      <c r="C351" s="288">
        <f>'Planilha orçamentária '!Q384</f>
        <v>46.333991479999995</v>
      </c>
      <c r="D351" s="293">
        <f>C351/'Planilha orçamentária '!Q$6</f>
        <v>7.8770807571186253E-5</v>
      </c>
      <c r="E351" s="294">
        <f t="shared" si="5"/>
        <v>0.99893659335496343</v>
      </c>
      <c r="F351" s="299"/>
    </row>
    <row r="352" spans="1:8" x14ac:dyDescent="0.2">
      <c r="A352" s="104" t="s">
        <v>709</v>
      </c>
      <c r="B352" s="105" t="s">
        <v>216</v>
      </c>
      <c r="C352" s="288">
        <f>'Planilha orçamentária '!Q184</f>
        <v>44.867495999999996</v>
      </c>
      <c r="D352" s="293">
        <f>C352/'Planilha orçamentária '!Q$6</f>
        <v>7.6277669605531872E-5</v>
      </c>
      <c r="E352" s="294">
        <f t="shared" si="5"/>
        <v>0.99901287102456893</v>
      </c>
      <c r="F352" s="299"/>
    </row>
    <row r="353" spans="1:8" x14ac:dyDescent="0.2">
      <c r="A353" s="104" t="s">
        <v>756</v>
      </c>
      <c r="B353" s="105" t="s">
        <v>757</v>
      </c>
      <c r="C353" s="288">
        <f>'Planilha orçamentária '!Q212</f>
        <v>41.134779999999999</v>
      </c>
      <c r="D353" s="293">
        <f>C353/'Planilha orçamentária '!Q$6</f>
        <v>6.9931808945527973E-5</v>
      </c>
      <c r="E353" s="294">
        <f t="shared" si="5"/>
        <v>0.99908280283351447</v>
      </c>
      <c r="F353" s="299"/>
    </row>
    <row r="354" spans="1:8" s="113" customFormat="1" x14ac:dyDescent="0.2">
      <c r="A354" s="104" t="s">
        <v>346</v>
      </c>
      <c r="B354" s="105" t="s">
        <v>1057</v>
      </c>
      <c r="C354" s="288">
        <f>'Planilha orçamentária '!Q385</f>
        <v>39.686885679999996</v>
      </c>
      <c r="D354" s="293">
        <f>C354/'Planilha orçamentária '!Q$6</f>
        <v>6.7470294165102382E-5</v>
      </c>
      <c r="E354" s="294">
        <f t="shared" si="5"/>
        <v>0.99915027312767957</v>
      </c>
      <c r="F354" s="299"/>
      <c r="G354" s="5"/>
      <c r="H354" s="5"/>
    </row>
    <row r="355" spans="1:8" x14ac:dyDescent="0.2">
      <c r="A355" s="104" t="s">
        <v>711</v>
      </c>
      <c r="B355" s="105" t="s">
        <v>220</v>
      </c>
      <c r="C355" s="288">
        <f>'Planilha orçamentária '!Q186</f>
        <v>39.624215999999997</v>
      </c>
      <c r="D355" s="293">
        <f>C355/'Planilha orçamentária '!Q$6</f>
        <v>6.7363751621579902E-5</v>
      </c>
      <c r="E355" s="294">
        <f t="shared" si="5"/>
        <v>0.9992176368793011</v>
      </c>
      <c r="F355" s="299"/>
    </row>
    <row r="356" spans="1:8" ht="25.5" x14ac:dyDescent="0.2">
      <c r="A356" s="104" t="s">
        <v>42</v>
      </c>
      <c r="B356" s="105" t="s">
        <v>474</v>
      </c>
      <c r="C356" s="288">
        <f>'Planilha orçamentária '!Q34</f>
        <v>38.950079999999993</v>
      </c>
      <c r="D356" s="293">
        <f>C356/'Planilha orçamentária '!Q$6</f>
        <v>6.6217676452214643E-5</v>
      </c>
      <c r="E356" s="294">
        <f t="shared" si="5"/>
        <v>0.9992838545557533</v>
      </c>
      <c r="F356" s="299"/>
    </row>
    <row r="357" spans="1:8" ht="38.25" x14ac:dyDescent="0.2">
      <c r="A357" s="104" t="s">
        <v>301</v>
      </c>
      <c r="B357" s="105" t="s">
        <v>1013</v>
      </c>
      <c r="C357" s="288">
        <f>'Planilha orçamentária '!Q351</f>
        <v>37.672966799999998</v>
      </c>
      <c r="D357" s="293">
        <f>C357/'Planilha orçamentária '!Q$6</f>
        <v>6.4046500714694929E-5</v>
      </c>
      <c r="E357" s="294">
        <f t="shared" si="5"/>
        <v>0.99934790105646798</v>
      </c>
      <c r="F357" s="299"/>
    </row>
    <row r="358" spans="1:8" s="113" customFormat="1" ht="63.75" x14ac:dyDescent="0.2">
      <c r="A358" s="104" t="s">
        <v>892</v>
      </c>
      <c r="B358" s="105" t="s">
        <v>893</v>
      </c>
      <c r="C358" s="288">
        <f>'Planilha orçamentária '!Q277</f>
        <v>37.277223999999997</v>
      </c>
      <c r="D358" s="293">
        <f>C358/'Planilha orçamentária '!Q$6</f>
        <v>6.3373712143049017E-5</v>
      </c>
      <c r="E358" s="294">
        <f t="shared" si="5"/>
        <v>0.99941127476861102</v>
      </c>
      <c r="F358" s="299"/>
      <c r="G358" s="5"/>
      <c r="H358" s="5"/>
    </row>
    <row r="359" spans="1:8" x14ac:dyDescent="0.2">
      <c r="A359" s="104" t="s">
        <v>731</v>
      </c>
      <c r="B359" s="105" t="s">
        <v>732</v>
      </c>
      <c r="C359" s="288">
        <f>'Planilha orçamentária '!Q198</f>
        <v>34.693035999999999</v>
      </c>
      <c r="D359" s="293">
        <f>C359/'Planilha orçamentária '!Q$6</f>
        <v>5.8980423993815556E-5</v>
      </c>
      <c r="E359" s="294">
        <f t="shared" si="5"/>
        <v>0.9994702551926048</v>
      </c>
      <c r="F359" s="299"/>
    </row>
    <row r="360" spans="1:8" x14ac:dyDescent="0.2">
      <c r="A360" s="104" t="s">
        <v>712</v>
      </c>
      <c r="B360" s="105" t="s">
        <v>222</v>
      </c>
      <c r="C360" s="288">
        <f>'Planilha orçamentária '!Q187</f>
        <v>33.107568000000001</v>
      </c>
      <c r="D360" s="293">
        <f>C360/'Planilha orçamentária '!Q$6</f>
        <v>5.6285024984382463E-5</v>
      </c>
      <c r="E360" s="294">
        <f t="shared" si="5"/>
        <v>0.99952654021758913</v>
      </c>
      <c r="F360" s="299"/>
    </row>
    <row r="361" spans="1:8" ht="25.5" x14ac:dyDescent="0.2">
      <c r="A361" s="104" t="s">
        <v>344</v>
      </c>
      <c r="B361" s="105" t="s">
        <v>1037</v>
      </c>
      <c r="C361" s="288">
        <f>'Planilha orçamentária '!Q383</f>
        <v>31.298886079999996</v>
      </c>
      <c r="D361" s="293">
        <f>C361/'Planilha orçamentária '!Q$6</f>
        <v>5.3210147752203973E-5</v>
      </c>
      <c r="E361" s="294">
        <f t="shared" si="5"/>
        <v>0.9995797503653413</v>
      </c>
      <c r="F361" s="299"/>
    </row>
    <row r="362" spans="1:8" x14ac:dyDescent="0.2">
      <c r="A362" s="104" t="s">
        <v>722</v>
      </c>
      <c r="B362" s="105" t="s">
        <v>723</v>
      </c>
      <c r="C362" s="288">
        <f>'Planilha orçamentária '!Q193</f>
        <v>31.160063999999998</v>
      </c>
      <c r="D362" s="293">
        <f>C362/'Planilha orçamentária '!Q$6</f>
        <v>5.2974141161771723E-5</v>
      </c>
      <c r="E362" s="294">
        <f t="shared" si="5"/>
        <v>0.99963272450650309</v>
      </c>
      <c r="F362" s="299"/>
    </row>
    <row r="363" spans="1:8" s="113" customFormat="1" x14ac:dyDescent="0.2">
      <c r="A363" s="104" t="s">
        <v>342</v>
      </c>
      <c r="B363" s="105" t="s">
        <v>1051</v>
      </c>
      <c r="C363" s="288">
        <f>'Planilha orçamentária '!Q381</f>
        <v>28.086752879999999</v>
      </c>
      <c r="D363" s="293">
        <f>C363/'Planilha orçamentária '!Q$6</f>
        <v>4.7749311806321017E-5</v>
      </c>
      <c r="E363" s="294">
        <f t="shared" si="5"/>
        <v>0.99968047381830938</v>
      </c>
      <c r="F363" s="299"/>
      <c r="G363" s="5"/>
      <c r="H363" s="5"/>
    </row>
    <row r="364" spans="1:8" ht="25.5" x14ac:dyDescent="0.2">
      <c r="A364" s="104" t="s">
        <v>636</v>
      </c>
      <c r="B364" s="105" t="s">
        <v>637</v>
      </c>
      <c r="C364" s="288">
        <f>'Planilha orçamentária '!Q145</f>
        <v>23.594759999999997</v>
      </c>
      <c r="D364" s="293">
        <f>C364/'Planilha orçamentária '!Q$6</f>
        <v>4.0112630927783873E-5</v>
      </c>
      <c r="E364" s="294">
        <f t="shared" si="5"/>
        <v>0.99972058644923711</v>
      </c>
      <c r="F364" s="299"/>
    </row>
    <row r="365" spans="1:8" x14ac:dyDescent="0.2">
      <c r="A365" s="104" t="s">
        <v>229</v>
      </c>
      <c r="B365" s="105" t="s">
        <v>175</v>
      </c>
      <c r="C365" s="288">
        <f>'Planilha orçamentária '!Q171</f>
        <v>23.469919999999995</v>
      </c>
      <c r="D365" s="293">
        <f>C365/'Planilha orçamentária '!Q$6</f>
        <v>3.9900394785308821E-5</v>
      </c>
      <c r="E365" s="294">
        <f t="shared" si="5"/>
        <v>0.99976048684402241</v>
      </c>
      <c r="F365" s="299"/>
    </row>
    <row r="366" spans="1:8" x14ac:dyDescent="0.2">
      <c r="A366" s="104" t="s">
        <v>883</v>
      </c>
      <c r="B366" s="105" t="s">
        <v>884</v>
      </c>
      <c r="C366" s="288">
        <f>'Planilha orçamentária '!Q273</f>
        <v>19.549944</v>
      </c>
      <c r="D366" s="293">
        <f>C366/'Planilha orçamentária '!Q$6</f>
        <v>3.3236179911592356E-5</v>
      </c>
      <c r="E366" s="294">
        <f t="shared" si="5"/>
        <v>0.99979372302393399</v>
      </c>
      <c r="F366" s="299"/>
    </row>
    <row r="367" spans="1:8" ht="51" x14ac:dyDescent="0.2">
      <c r="A367" s="104" t="s">
        <v>295</v>
      </c>
      <c r="B367" s="105" t="s">
        <v>1010</v>
      </c>
      <c r="C367" s="288">
        <f>'Planilha orçamentária '!Q348</f>
        <v>16.216715999999998</v>
      </c>
      <c r="D367" s="293">
        <f>C367/'Planilha orçamentária '!Q$6</f>
        <v>2.7569474907508599E-5</v>
      </c>
      <c r="E367" s="294">
        <f t="shared" si="5"/>
        <v>0.99982129249884155</v>
      </c>
      <c r="F367" s="299"/>
    </row>
    <row r="368" spans="1:8" s="113" customFormat="1" x14ac:dyDescent="0.2">
      <c r="A368" s="104" t="s">
        <v>797</v>
      </c>
      <c r="B368" s="105" t="s">
        <v>798</v>
      </c>
      <c r="C368" s="288">
        <f>'Planilha orçamentária '!Q234</f>
        <v>14.806023999999999</v>
      </c>
      <c r="D368" s="293">
        <f>C368/'Planilha orçamentária '!Q$6</f>
        <v>2.517120649754057E-5</v>
      </c>
      <c r="E368" s="294">
        <f t="shared" si="5"/>
        <v>0.99984646370533914</v>
      </c>
      <c r="F368" s="299"/>
      <c r="G368" s="5"/>
      <c r="H368" s="5"/>
    </row>
    <row r="369" spans="1:6" x14ac:dyDescent="0.2">
      <c r="A369" s="104" t="s">
        <v>51</v>
      </c>
      <c r="B369" s="105" t="s">
        <v>487</v>
      </c>
      <c r="C369" s="288">
        <f>'Planilha orçamentária '!Q41</f>
        <v>14.493924000000002</v>
      </c>
      <c r="D369" s="293">
        <f>C369/'Planilha orçamentária '!Q$6</f>
        <v>2.4640616141352956E-5</v>
      </c>
      <c r="E369" s="294">
        <f t="shared" si="5"/>
        <v>0.99987110432148052</v>
      </c>
      <c r="F369" s="299"/>
    </row>
    <row r="370" spans="1:6" x14ac:dyDescent="0.2">
      <c r="A370" s="104" t="s">
        <v>735</v>
      </c>
      <c r="B370" s="105" t="s">
        <v>736</v>
      </c>
      <c r="C370" s="288">
        <f>'Planilha orçamentária '!Q200</f>
        <v>13.008327999999999</v>
      </c>
      <c r="D370" s="293">
        <f>C370/'Planilha orçamentária '!Q$6</f>
        <v>2.2115006045899893E-5</v>
      </c>
      <c r="E370" s="294">
        <f t="shared" si="5"/>
        <v>0.99989321932752639</v>
      </c>
      <c r="F370" s="299"/>
    </row>
    <row r="371" spans="1:6" x14ac:dyDescent="0.2">
      <c r="A371" s="104" t="s">
        <v>707</v>
      </c>
      <c r="B371" s="105" t="s">
        <v>708</v>
      </c>
      <c r="C371" s="288">
        <f>'Planilha orçamentária '!Q183</f>
        <v>12.883488</v>
      </c>
      <c r="D371" s="293">
        <f>C371/'Planilha orçamentária '!Q$6</f>
        <v>2.1902769903424848E-5</v>
      </c>
      <c r="E371" s="294">
        <f t="shared" si="5"/>
        <v>0.99991512209742983</v>
      </c>
      <c r="F371" s="299"/>
    </row>
    <row r="372" spans="1:6" x14ac:dyDescent="0.2">
      <c r="A372" s="104" t="s">
        <v>488</v>
      </c>
      <c r="B372" s="105" t="s">
        <v>489</v>
      </c>
      <c r="C372" s="288">
        <f>'Planilha orçamentária '!Q42</f>
        <v>10.861079999999999</v>
      </c>
      <c r="D372" s="293">
        <f>C372/'Planilha orçamentária '!Q$6</f>
        <v>1.8464544395329087E-5</v>
      </c>
      <c r="E372" s="294">
        <f t="shared" si="5"/>
        <v>0.99993358664182519</v>
      </c>
      <c r="F372" s="299"/>
    </row>
    <row r="373" spans="1:6" x14ac:dyDescent="0.2">
      <c r="A373" s="104" t="s">
        <v>44</v>
      </c>
      <c r="B373" s="105" t="s">
        <v>478</v>
      </c>
      <c r="C373" s="288">
        <f>'Planilha orçamentária '!Q36</f>
        <v>10.152238480000001</v>
      </c>
      <c r="D373" s="293">
        <f>C373/'Planilha orçamentária '!Q$6</f>
        <v>1.7259467578355773E-5</v>
      </c>
      <c r="E373" s="294">
        <f t="shared" si="5"/>
        <v>0.99995084610940355</v>
      </c>
      <c r="F373" s="299"/>
    </row>
    <row r="374" spans="1:6" x14ac:dyDescent="0.2">
      <c r="A374" s="104" t="s">
        <v>710</v>
      </c>
      <c r="B374" s="105" t="s">
        <v>218</v>
      </c>
      <c r="C374" s="288">
        <f>'Planilha orçamentária '!Q185</f>
        <v>8.7637679999999989</v>
      </c>
      <c r="D374" s="293">
        <f>C374/'Planilha orçamentária '!Q$6</f>
        <v>1.4898977201748296E-5</v>
      </c>
      <c r="E374" s="294">
        <f t="shared" si="5"/>
        <v>0.9999657450866053</v>
      </c>
      <c r="F374" s="299"/>
    </row>
    <row r="375" spans="1:6" ht="25.5" x14ac:dyDescent="0.2">
      <c r="A375" s="104" t="s">
        <v>625</v>
      </c>
      <c r="B375" s="105" t="s">
        <v>626</v>
      </c>
      <c r="C375" s="288">
        <f>'Planilha orçamentária '!Q139</f>
        <v>8.364279999999999</v>
      </c>
      <c r="D375" s="293">
        <f>C375/'Planilha orçamentária '!Q$6</f>
        <v>1.4219821545828146E-5</v>
      </c>
      <c r="E375" s="294">
        <f t="shared" si="5"/>
        <v>0.99997996490815111</v>
      </c>
      <c r="F375" s="299"/>
    </row>
    <row r="376" spans="1:6" x14ac:dyDescent="0.2">
      <c r="A376" s="104" t="s">
        <v>40</v>
      </c>
      <c r="B376" s="105" t="s">
        <v>471</v>
      </c>
      <c r="C376" s="288">
        <f>'Planilha orçamentária '!Q32</f>
        <v>7.0909119999999994</v>
      </c>
      <c r="D376" s="293">
        <f>C376/'Planilha orçamentária '!Q$6</f>
        <v>1.2055012892582668E-5</v>
      </c>
      <c r="E376" s="294">
        <f t="shared" si="5"/>
        <v>0.9999920199210437</v>
      </c>
      <c r="F376" s="299"/>
    </row>
    <row r="377" spans="1:6" x14ac:dyDescent="0.2">
      <c r="A377" s="104" t="s">
        <v>784</v>
      </c>
      <c r="B377" s="105" t="s">
        <v>175</v>
      </c>
      <c r="C377" s="288">
        <f>'Planilha orçamentária '!Q228</f>
        <v>4.6939839999999995</v>
      </c>
      <c r="D377" s="293">
        <f>C377/'Planilha orçamentária '!Q$6</f>
        <v>7.9800789570617663E-6</v>
      </c>
      <c r="E377" s="294">
        <f t="shared" si="5"/>
        <v>1.0000000000000007</v>
      </c>
      <c r="F377" s="299"/>
    </row>
    <row r="378" spans="1:6" x14ac:dyDescent="0.2">
      <c r="E378" s="26" t="s">
        <v>1395</v>
      </c>
    </row>
    <row r="381" spans="1:6" x14ac:dyDescent="0.2">
      <c r="D381" s="70" t="s">
        <v>1383</v>
      </c>
    </row>
    <row r="382" spans="1:6" x14ac:dyDescent="0.2">
      <c r="D382" s="71" t="s">
        <v>373</v>
      </c>
    </row>
    <row r="383" spans="1:6" x14ac:dyDescent="0.2">
      <c r="D383" s="71" t="s">
        <v>374</v>
      </c>
    </row>
    <row r="384" spans="1:6" x14ac:dyDescent="0.2">
      <c r="D384" s="71" t="s">
        <v>375</v>
      </c>
    </row>
    <row r="385" spans="4:4" x14ac:dyDescent="0.2">
      <c r="D385" s="24"/>
    </row>
  </sheetData>
  <sortState xmlns:xlrd2="http://schemas.microsoft.com/office/spreadsheetml/2017/richdata2" ref="A16:H377">
    <sortCondition descending="1" ref="C16:C377"/>
  </sortState>
  <printOptions horizontalCentered="1"/>
  <pageMargins left="0.43307086614173229" right="0.19685039370078741" top="0.74803149606299213" bottom="0.94488188976377963" header="0" footer="0.74803149606299213"/>
  <pageSetup paperSize="9" scale="81" fitToHeight="15" orientation="portrait" r:id="rId1"/>
  <headerFooter>
    <oddFooter>&amp;R&amp;"Verdana,Negrito itálico"&amp;10Página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234D1-D1AD-4A9D-966D-F96EC8D65AEA}">
  <sheetPr>
    <pageSetUpPr fitToPage="1"/>
  </sheetPr>
  <dimension ref="A1:E429"/>
  <sheetViews>
    <sheetView showGridLines="0" workbookViewId="0">
      <pane ySplit="15" topLeftCell="A16" activePane="bottomLeft" state="frozen"/>
      <selection pane="bottomLeft" activeCell="D426" sqref="D426"/>
    </sheetView>
  </sheetViews>
  <sheetFormatPr defaultRowHeight="12.75" x14ac:dyDescent="0.2"/>
  <cols>
    <col min="1" max="1" width="9" style="5" customWidth="1"/>
    <col min="2" max="2" width="61.375" style="5" customWidth="1"/>
    <col min="3" max="3" width="18.875" style="5" customWidth="1"/>
    <col min="4" max="4" width="13" style="24" customWidth="1"/>
    <col min="5" max="5" width="1.625" style="300" customWidth="1"/>
    <col min="6" max="16384" width="9" style="5"/>
  </cols>
  <sheetData>
    <row r="1" spans="1:5" x14ac:dyDescent="0.2">
      <c r="A1" s="1"/>
      <c r="B1" s="2"/>
      <c r="C1" s="3"/>
      <c r="D1" s="280"/>
      <c r="E1" s="295"/>
    </row>
    <row r="2" spans="1:5" x14ac:dyDescent="0.2">
      <c r="A2" s="6"/>
      <c r="B2" s="7"/>
      <c r="C2" s="8"/>
      <c r="D2" s="281"/>
      <c r="E2" s="296"/>
    </row>
    <row r="3" spans="1:5" ht="19.5" x14ac:dyDescent="0.25">
      <c r="A3" s="6"/>
      <c r="B3" s="10" t="s">
        <v>347</v>
      </c>
      <c r="D3" s="281"/>
      <c r="E3" s="296"/>
    </row>
    <row r="4" spans="1:5" x14ac:dyDescent="0.2">
      <c r="A4" s="6"/>
      <c r="B4" s="11" t="s">
        <v>348</v>
      </c>
      <c r="C4" s="8"/>
      <c r="D4" s="281"/>
      <c r="E4" s="296"/>
    </row>
    <row r="5" spans="1:5" x14ac:dyDescent="0.2">
      <c r="A5" s="6"/>
      <c r="B5" s="7"/>
      <c r="C5" s="8"/>
      <c r="D5" s="281"/>
      <c r="E5" s="296"/>
    </row>
    <row r="6" spans="1:5" x14ac:dyDescent="0.2">
      <c r="A6" s="6"/>
      <c r="D6" s="281"/>
      <c r="E6" s="296"/>
    </row>
    <row r="7" spans="1:5" ht="5.0999999999999996" customHeight="1" x14ac:dyDescent="0.2">
      <c r="A7" s="6"/>
      <c r="B7" s="17"/>
      <c r="C7" s="8"/>
      <c r="D7" s="281"/>
      <c r="E7" s="296"/>
    </row>
    <row r="8" spans="1:5" ht="5.0999999999999996" customHeight="1" x14ac:dyDescent="0.2">
      <c r="A8" s="6"/>
      <c r="C8" s="8"/>
      <c r="D8" s="281"/>
      <c r="E8" s="296"/>
    </row>
    <row r="9" spans="1:5" ht="5.0999999999999996" customHeight="1" x14ac:dyDescent="0.2">
      <c r="A9" s="6"/>
      <c r="C9" s="8"/>
      <c r="D9" s="281"/>
      <c r="E9" s="296"/>
    </row>
    <row r="10" spans="1:5" ht="23.25" x14ac:dyDescent="0.35">
      <c r="A10" s="6"/>
      <c r="B10" s="23" t="s">
        <v>1386</v>
      </c>
      <c r="C10" s="8"/>
      <c r="D10" s="281"/>
      <c r="E10" s="296"/>
    </row>
    <row r="11" spans="1:5" x14ac:dyDescent="0.2">
      <c r="A11" s="6"/>
      <c r="B11" s="25" t="s">
        <v>1156</v>
      </c>
      <c r="C11" s="8"/>
      <c r="D11" s="281"/>
      <c r="E11" s="296"/>
    </row>
    <row r="12" spans="1:5" x14ac:dyDescent="0.2">
      <c r="A12" s="6"/>
      <c r="B12" s="25" t="s">
        <v>1157</v>
      </c>
      <c r="C12" s="8"/>
      <c r="D12" s="281"/>
      <c r="E12" s="296"/>
    </row>
    <row r="13" spans="1:5" x14ac:dyDescent="0.2">
      <c r="A13" s="6"/>
      <c r="B13" s="25"/>
      <c r="C13" s="8"/>
      <c r="D13" s="281"/>
      <c r="E13" s="296"/>
    </row>
    <row r="14" spans="1:5" s="90" customFormat="1" x14ac:dyDescent="0.2">
      <c r="A14" s="128" t="s">
        <v>355</v>
      </c>
      <c r="B14" s="128" t="s">
        <v>356</v>
      </c>
      <c r="C14" s="128" t="s">
        <v>355</v>
      </c>
      <c r="D14" s="282" t="s">
        <v>1384</v>
      </c>
      <c r="E14" s="297"/>
    </row>
    <row r="15" spans="1:5" s="29" customFormat="1" x14ac:dyDescent="0.2">
      <c r="A15" s="129"/>
      <c r="B15" s="129"/>
      <c r="C15" s="130"/>
      <c r="D15" s="283"/>
      <c r="E15" s="298"/>
    </row>
    <row r="16" spans="1:5" s="121" customFormat="1" x14ac:dyDescent="0.2">
      <c r="A16" s="116" t="s">
        <v>1</v>
      </c>
      <c r="B16" s="117" t="s">
        <v>450</v>
      </c>
      <c r="C16" s="117"/>
      <c r="D16" s="284"/>
      <c r="E16" s="302"/>
    </row>
    <row r="17" spans="1:5" x14ac:dyDescent="0.2">
      <c r="A17" s="104" t="s">
        <v>2</v>
      </c>
      <c r="B17" s="105" t="s">
        <v>5</v>
      </c>
      <c r="C17" s="122" t="s">
        <v>3</v>
      </c>
      <c r="D17" s="285" t="s">
        <v>4</v>
      </c>
      <c r="E17" s="299"/>
    </row>
    <row r="18" spans="1:5" ht="25.5" x14ac:dyDescent="0.2">
      <c r="A18" s="104" t="s">
        <v>7</v>
      </c>
      <c r="B18" s="105" t="s">
        <v>10</v>
      </c>
      <c r="C18" s="122" t="s">
        <v>8</v>
      </c>
      <c r="D18" s="285" t="s">
        <v>9</v>
      </c>
      <c r="E18" s="299"/>
    </row>
    <row r="19" spans="1:5" x14ac:dyDescent="0.2">
      <c r="A19" s="104" t="s">
        <v>12</v>
      </c>
      <c r="B19" s="105" t="s">
        <v>14</v>
      </c>
      <c r="C19" s="122" t="s">
        <v>13</v>
      </c>
      <c r="D19" s="285" t="s">
        <v>9</v>
      </c>
      <c r="E19" s="299"/>
    </row>
    <row r="20" spans="1:5" x14ac:dyDescent="0.2">
      <c r="A20" s="104" t="s">
        <v>454</v>
      </c>
      <c r="B20" s="105" t="s">
        <v>18</v>
      </c>
      <c r="C20" s="122" t="s">
        <v>17</v>
      </c>
      <c r="D20" s="285" t="s">
        <v>9</v>
      </c>
      <c r="E20" s="299"/>
    </row>
    <row r="21" spans="1:5" x14ac:dyDescent="0.2">
      <c r="A21" s="104" t="s">
        <v>456</v>
      </c>
      <c r="B21" s="105" t="s">
        <v>21</v>
      </c>
      <c r="C21" s="122" t="s">
        <v>20</v>
      </c>
      <c r="D21" s="285" t="s">
        <v>9</v>
      </c>
      <c r="E21" s="299"/>
    </row>
    <row r="22" spans="1:5" ht="25.5" x14ac:dyDescent="0.2">
      <c r="A22" s="104" t="s">
        <v>458</v>
      </c>
      <c r="B22" s="105" t="s">
        <v>459</v>
      </c>
      <c r="C22" s="122" t="s">
        <v>1175</v>
      </c>
      <c r="D22" s="285" t="s">
        <v>9</v>
      </c>
      <c r="E22" s="299"/>
    </row>
    <row r="23" spans="1:5" ht="25.5" x14ac:dyDescent="0.2">
      <c r="A23" s="104" t="s">
        <v>461</v>
      </c>
      <c r="B23" s="105" t="s">
        <v>24</v>
      </c>
      <c r="C23" s="122" t="s">
        <v>23</v>
      </c>
      <c r="D23" s="285" t="s">
        <v>16</v>
      </c>
      <c r="E23" s="299"/>
    </row>
    <row r="24" spans="1:5" ht="25.5" x14ac:dyDescent="0.2">
      <c r="A24" s="104" t="s">
        <v>1389</v>
      </c>
      <c r="B24" s="105" t="s">
        <v>1387</v>
      </c>
      <c r="C24" s="122" t="s">
        <v>1390</v>
      </c>
      <c r="D24" s="285" t="s">
        <v>4</v>
      </c>
      <c r="E24" s="299"/>
    </row>
    <row r="25" spans="1:5" s="121" customFormat="1" x14ac:dyDescent="0.2">
      <c r="A25" s="116" t="s">
        <v>26</v>
      </c>
      <c r="B25" s="117" t="s">
        <v>27</v>
      </c>
      <c r="C25" s="117"/>
      <c r="D25" s="284"/>
      <c r="E25" s="302"/>
    </row>
    <row r="26" spans="1:5" s="113" customFormat="1" x14ac:dyDescent="0.2">
      <c r="A26" s="123" t="s">
        <v>28</v>
      </c>
      <c r="B26" s="124" t="s">
        <v>257</v>
      </c>
      <c r="C26" s="124"/>
      <c r="D26" s="286"/>
      <c r="E26" s="303"/>
    </row>
    <row r="27" spans="1:5" x14ac:dyDescent="0.2">
      <c r="A27" s="104" t="s">
        <v>29</v>
      </c>
      <c r="B27" s="105" t="s">
        <v>462</v>
      </c>
      <c r="C27" s="122" t="s">
        <v>46</v>
      </c>
      <c r="D27" s="285" t="s">
        <v>4</v>
      </c>
      <c r="E27" s="299"/>
    </row>
    <row r="28" spans="1:5" x14ac:dyDescent="0.2">
      <c r="A28" s="104" t="s">
        <v>30</v>
      </c>
      <c r="B28" s="105" t="s">
        <v>464</v>
      </c>
      <c r="C28" s="122" t="s">
        <v>1176</v>
      </c>
      <c r="D28" s="285" t="s">
        <v>4</v>
      </c>
      <c r="E28" s="299"/>
    </row>
    <row r="29" spans="1:5" ht="25.5" x14ac:dyDescent="0.2">
      <c r="A29" s="104" t="s">
        <v>32</v>
      </c>
      <c r="B29" s="105" t="s">
        <v>466</v>
      </c>
      <c r="C29" s="122" t="s">
        <v>1177</v>
      </c>
      <c r="D29" s="285" t="s">
        <v>16</v>
      </c>
      <c r="E29" s="299"/>
    </row>
    <row r="30" spans="1:5" ht="25.5" x14ac:dyDescent="0.2">
      <c r="A30" s="104" t="s">
        <v>35</v>
      </c>
      <c r="B30" s="105" t="s">
        <v>468</v>
      </c>
      <c r="C30" s="122" t="s">
        <v>1178</v>
      </c>
      <c r="D30" s="285" t="s">
        <v>16</v>
      </c>
      <c r="E30" s="299"/>
    </row>
    <row r="31" spans="1:5" x14ac:dyDescent="0.2">
      <c r="A31" s="104" t="s">
        <v>38</v>
      </c>
      <c r="B31" s="105" t="s">
        <v>34</v>
      </c>
      <c r="C31" s="122" t="s">
        <v>33</v>
      </c>
      <c r="D31" s="285" t="s">
        <v>9</v>
      </c>
      <c r="E31" s="299"/>
    </row>
    <row r="32" spans="1:5" ht="25.5" x14ac:dyDescent="0.2">
      <c r="A32" s="104" t="s">
        <v>40</v>
      </c>
      <c r="B32" s="105" t="s">
        <v>471</v>
      </c>
      <c r="C32" s="122" t="s">
        <v>1179</v>
      </c>
      <c r="D32" s="285" t="s">
        <v>16</v>
      </c>
      <c r="E32" s="299"/>
    </row>
    <row r="33" spans="1:5" ht="38.25" x14ac:dyDescent="0.2">
      <c r="A33" s="104" t="s">
        <v>41</v>
      </c>
      <c r="B33" s="105" t="s">
        <v>472</v>
      </c>
      <c r="C33" s="122" t="s">
        <v>50</v>
      </c>
      <c r="D33" s="285" t="s">
        <v>9</v>
      </c>
      <c r="E33" s="299"/>
    </row>
    <row r="34" spans="1:5" ht="25.5" x14ac:dyDescent="0.2">
      <c r="A34" s="104" t="s">
        <v>42</v>
      </c>
      <c r="B34" s="105" t="s">
        <v>474</v>
      </c>
      <c r="C34" s="122" t="s">
        <v>50</v>
      </c>
      <c r="D34" s="285" t="s">
        <v>9</v>
      </c>
      <c r="E34" s="299"/>
    </row>
    <row r="35" spans="1:5" ht="25.5" x14ac:dyDescent="0.2">
      <c r="A35" s="104" t="s">
        <v>43</v>
      </c>
      <c r="B35" s="105" t="s">
        <v>476</v>
      </c>
      <c r="C35" s="122" t="s">
        <v>31</v>
      </c>
      <c r="D35" s="285" t="s">
        <v>9</v>
      </c>
      <c r="E35" s="299"/>
    </row>
    <row r="36" spans="1:5" x14ac:dyDescent="0.2">
      <c r="A36" s="104" t="s">
        <v>44</v>
      </c>
      <c r="B36" s="105" t="s">
        <v>478</v>
      </c>
      <c r="C36" s="122" t="s">
        <v>31</v>
      </c>
      <c r="D36" s="285" t="s">
        <v>9</v>
      </c>
      <c r="E36" s="299"/>
    </row>
    <row r="37" spans="1:5" ht="25.5" x14ac:dyDescent="0.2">
      <c r="A37" s="104" t="s">
        <v>45</v>
      </c>
      <c r="B37" s="105" t="s">
        <v>480</v>
      </c>
      <c r="C37" s="122" t="s">
        <v>1180</v>
      </c>
      <c r="D37" s="285" t="s">
        <v>16</v>
      </c>
      <c r="E37" s="299"/>
    </row>
    <row r="38" spans="1:5" ht="25.5" x14ac:dyDescent="0.2">
      <c r="A38" s="104" t="s">
        <v>47</v>
      </c>
      <c r="B38" s="105" t="s">
        <v>481</v>
      </c>
      <c r="C38" s="122" t="s">
        <v>39</v>
      </c>
      <c r="D38" s="285" t="s">
        <v>9</v>
      </c>
      <c r="E38" s="299"/>
    </row>
    <row r="39" spans="1:5" x14ac:dyDescent="0.2">
      <c r="A39" s="104" t="s">
        <v>48</v>
      </c>
      <c r="B39" s="105" t="s">
        <v>483</v>
      </c>
      <c r="C39" s="122" t="s">
        <v>39</v>
      </c>
      <c r="D39" s="285" t="s">
        <v>9</v>
      </c>
      <c r="E39" s="299"/>
    </row>
    <row r="40" spans="1:5" x14ac:dyDescent="0.2">
      <c r="A40" s="104" t="s">
        <v>49</v>
      </c>
      <c r="B40" s="105" t="s">
        <v>485</v>
      </c>
      <c r="C40" s="122" t="s">
        <v>36</v>
      </c>
      <c r="D40" s="285" t="s">
        <v>9</v>
      </c>
      <c r="E40" s="299"/>
    </row>
    <row r="41" spans="1:5" x14ac:dyDescent="0.2">
      <c r="A41" s="104" t="s">
        <v>51</v>
      </c>
      <c r="B41" s="105" t="s">
        <v>487</v>
      </c>
      <c r="C41" s="122" t="s">
        <v>36</v>
      </c>
      <c r="D41" s="285" t="s">
        <v>9</v>
      </c>
      <c r="E41" s="299"/>
    </row>
    <row r="42" spans="1:5" x14ac:dyDescent="0.2">
      <c r="A42" s="104" t="s">
        <v>488</v>
      </c>
      <c r="B42" s="105" t="s">
        <v>489</v>
      </c>
      <c r="C42" s="122" t="s">
        <v>1181</v>
      </c>
      <c r="D42" s="285" t="s">
        <v>9</v>
      </c>
      <c r="E42" s="299"/>
    </row>
    <row r="43" spans="1:5" x14ac:dyDescent="0.2">
      <c r="A43" s="104" t="s">
        <v>491</v>
      </c>
      <c r="B43" s="105" t="s">
        <v>492</v>
      </c>
      <c r="C43" s="122" t="s">
        <v>1181</v>
      </c>
      <c r="D43" s="285" t="s">
        <v>9</v>
      </c>
      <c r="E43" s="299"/>
    </row>
    <row r="44" spans="1:5" s="113" customFormat="1" x14ac:dyDescent="0.2">
      <c r="A44" s="123" t="s">
        <v>52</v>
      </c>
      <c r="B44" s="124" t="s">
        <v>494</v>
      </c>
      <c r="C44" s="124"/>
      <c r="D44" s="286"/>
      <c r="E44" s="303"/>
    </row>
    <row r="45" spans="1:5" ht="38.25" x14ac:dyDescent="0.2">
      <c r="A45" s="104" t="s">
        <v>53</v>
      </c>
      <c r="B45" s="105" t="s">
        <v>495</v>
      </c>
      <c r="C45" s="122" t="s">
        <v>1182</v>
      </c>
      <c r="D45" s="285" t="s">
        <v>9</v>
      </c>
      <c r="E45" s="299"/>
    </row>
    <row r="46" spans="1:5" ht="38.25" x14ac:dyDescent="0.2">
      <c r="A46" s="104" t="s">
        <v>54</v>
      </c>
      <c r="B46" s="105" t="s">
        <v>497</v>
      </c>
      <c r="C46" s="122" t="s">
        <v>1183</v>
      </c>
      <c r="D46" s="285" t="s">
        <v>9</v>
      </c>
      <c r="E46" s="299"/>
    </row>
    <row r="47" spans="1:5" ht="25.5" x14ac:dyDescent="0.2">
      <c r="A47" s="104" t="s">
        <v>56</v>
      </c>
      <c r="B47" s="105" t="s">
        <v>499</v>
      </c>
      <c r="C47" s="122" t="s">
        <v>1184</v>
      </c>
      <c r="D47" s="285" t="s">
        <v>16</v>
      </c>
      <c r="E47" s="299"/>
    </row>
    <row r="48" spans="1:5" ht="38.25" x14ac:dyDescent="0.2">
      <c r="A48" s="104" t="s">
        <v>57</v>
      </c>
      <c r="B48" s="105" t="s">
        <v>500</v>
      </c>
      <c r="C48" s="122" t="s">
        <v>1185</v>
      </c>
      <c r="D48" s="285" t="s">
        <v>9</v>
      </c>
      <c r="E48" s="299"/>
    </row>
    <row r="49" spans="1:5" ht="25.5" x14ac:dyDescent="0.2">
      <c r="A49" s="104" t="s">
        <v>58</v>
      </c>
      <c r="B49" s="105" t="s">
        <v>502</v>
      </c>
      <c r="C49" s="122" t="s">
        <v>1186</v>
      </c>
      <c r="D49" s="285" t="s">
        <v>16</v>
      </c>
      <c r="E49" s="299"/>
    </row>
    <row r="50" spans="1:5" ht="25.5" x14ac:dyDescent="0.2">
      <c r="A50" s="104" t="s">
        <v>59</v>
      </c>
      <c r="B50" s="105" t="s">
        <v>93</v>
      </c>
      <c r="C50" s="122" t="s">
        <v>1187</v>
      </c>
      <c r="D50" s="285" t="s">
        <v>16</v>
      </c>
      <c r="E50" s="299"/>
    </row>
    <row r="51" spans="1:5" x14ac:dyDescent="0.2">
      <c r="A51" s="104" t="s">
        <v>505</v>
      </c>
      <c r="B51" s="105" t="s">
        <v>506</v>
      </c>
      <c r="C51" s="122" t="s">
        <v>92</v>
      </c>
      <c r="D51" s="285" t="s">
        <v>9</v>
      </c>
      <c r="E51" s="299"/>
    </row>
    <row r="52" spans="1:5" x14ac:dyDescent="0.2">
      <c r="A52" s="104" t="s">
        <v>507</v>
      </c>
      <c r="B52" s="105" t="s">
        <v>508</v>
      </c>
      <c r="C52" s="122" t="s">
        <v>1188</v>
      </c>
      <c r="D52" s="285" t="s">
        <v>9</v>
      </c>
      <c r="E52" s="299"/>
    </row>
    <row r="53" spans="1:5" ht="38.25" x14ac:dyDescent="0.2">
      <c r="A53" s="104" t="s">
        <v>510</v>
      </c>
      <c r="B53" s="105" t="s">
        <v>511</v>
      </c>
      <c r="C53" s="122" t="s">
        <v>1189</v>
      </c>
      <c r="D53" s="285" t="s">
        <v>16</v>
      </c>
      <c r="E53" s="299"/>
    </row>
    <row r="54" spans="1:5" ht="38.25" x14ac:dyDescent="0.2">
      <c r="A54" s="104" t="s">
        <v>513</v>
      </c>
      <c r="B54" s="105" t="s">
        <v>514</v>
      </c>
      <c r="C54" s="122" t="s">
        <v>1190</v>
      </c>
      <c r="D54" s="285" t="s">
        <v>16</v>
      </c>
      <c r="E54" s="299"/>
    </row>
    <row r="55" spans="1:5" ht="25.5" x14ac:dyDescent="0.2">
      <c r="A55" s="104" t="s">
        <v>516</v>
      </c>
      <c r="B55" s="105" t="s">
        <v>517</v>
      </c>
      <c r="C55" s="122" t="s">
        <v>1191</v>
      </c>
      <c r="D55" s="285" t="s">
        <v>9</v>
      </c>
      <c r="E55" s="299"/>
    </row>
    <row r="56" spans="1:5" ht="51" x14ac:dyDescent="0.2">
      <c r="A56" s="104" t="s">
        <v>519</v>
      </c>
      <c r="B56" s="105" t="s">
        <v>520</v>
      </c>
      <c r="C56" s="122" t="s">
        <v>1192</v>
      </c>
      <c r="D56" s="285" t="s">
        <v>16</v>
      </c>
      <c r="E56" s="299"/>
    </row>
    <row r="57" spans="1:5" ht="25.5" x14ac:dyDescent="0.2">
      <c r="A57" s="104" t="s">
        <v>521</v>
      </c>
      <c r="B57" s="105" t="s">
        <v>522</v>
      </c>
      <c r="C57" s="122" t="s">
        <v>1193</v>
      </c>
      <c r="D57" s="285" t="s">
        <v>16</v>
      </c>
      <c r="E57" s="299"/>
    </row>
    <row r="58" spans="1:5" s="113" customFormat="1" x14ac:dyDescent="0.2">
      <c r="A58" s="123" t="s">
        <v>60</v>
      </c>
      <c r="B58" s="124" t="s">
        <v>523</v>
      </c>
      <c r="C58" s="124"/>
      <c r="D58" s="286"/>
      <c r="E58" s="303"/>
    </row>
    <row r="59" spans="1:5" x14ac:dyDescent="0.2">
      <c r="A59" s="104" t="s">
        <v>61</v>
      </c>
      <c r="B59" s="105" t="s">
        <v>524</v>
      </c>
      <c r="C59" s="122" t="s">
        <v>99</v>
      </c>
      <c r="D59" s="285" t="s">
        <v>9</v>
      </c>
      <c r="E59" s="299"/>
    </row>
    <row r="60" spans="1:5" x14ac:dyDescent="0.2">
      <c r="A60" s="104" t="s">
        <v>62</v>
      </c>
      <c r="B60" s="105" t="s">
        <v>526</v>
      </c>
      <c r="C60" s="122" t="s">
        <v>99</v>
      </c>
      <c r="D60" s="285" t="s">
        <v>9</v>
      </c>
      <c r="E60" s="299"/>
    </row>
    <row r="61" spans="1:5" s="113" customFormat="1" x14ac:dyDescent="0.2">
      <c r="A61" s="123" t="s">
        <v>66</v>
      </c>
      <c r="B61" s="124" t="s">
        <v>527</v>
      </c>
      <c r="C61" s="124"/>
      <c r="D61" s="286"/>
      <c r="E61" s="303"/>
    </row>
    <row r="62" spans="1:5" ht="25.5" x14ac:dyDescent="0.2">
      <c r="A62" s="104" t="s">
        <v>67</v>
      </c>
      <c r="B62" s="105" t="s">
        <v>528</v>
      </c>
      <c r="C62" s="122" t="s">
        <v>70</v>
      </c>
      <c r="D62" s="285" t="s">
        <v>9</v>
      </c>
      <c r="E62" s="299"/>
    </row>
    <row r="63" spans="1:5" ht="38.25" x14ac:dyDescent="0.2">
      <c r="A63" s="104" t="s">
        <v>69</v>
      </c>
      <c r="B63" s="105" t="s">
        <v>530</v>
      </c>
      <c r="C63" s="122" t="s">
        <v>1194</v>
      </c>
      <c r="D63" s="285" t="s">
        <v>16</v>
      </c>
      <c r="E63" s="299"/>
    </row>
    <row r="64" spans="1:5" x14ac:dyDescent="0.2">
      <c r="A64" s="104" t="s">
        <v>72</v>
      </c>
      <c r="B64" s="105" t="s">
        <v>531</v>
      </c>
      <c r="C64" s="122" t="s">
        <v>92</v>
      </c>
      <c r="D64" s="285" t="s">
        <v>9</v>
      </c>
      <c r="E64" s="299"/>
    </row>
    <row r="65" spans="1:5" x14ac:dyDescent="0.2">
      <c r="A65" s="104" t="s">
        <v>73</v>
      </c>
      <c r="B65" s="105" t="s">
        <v>91</v>
      </c>
      <c r="C65" s="122" t="s">
        <v>90</v>
      </c>
      <c r="D65" s="285" t="s">
        <v>9</v>
      </c>
      <c r="E65" s="299"/>
    </row>
    <row r="66" spans="1:5" x14ac:dyDescent="0.2">
      <c r="A66" s="104" t="s">
        <v>76</v>
      </c>
      <c r="B66" s="105" t="s">
        <v>533</v>
      </c>
      <c r="C66" s="122" t="s">
        <v>161</v>
      </c>
      <c r="D66" s="285" t="s">
        <v>9</v>
      </c>
      <c r="E66" s="299"/>
    </row>
    <row r="67" spans="1:5" x14ac:dyDescent="0.2">
      <c r="A67" s="104" t="s">
        <v>78</v>
      </c>
      <c r="B67" s="105" t="s">
        <v>535</v>
      </c>
      <c r="C67" s="122" t="s">
        <v>1195</v>
      </c>
      <c r="D67" s="285" t="s">
        <v>9</v>
      </c>
      <c r="E67" s="299"/>
    </row>
    <row r="68" spans="1:5" ht="25.5" x14ac:dyDescent="0.2">
      <c r="A68" s="104" t="s">
        <v>79</v>
      </c>
      <c r="B68" s="105" t="s">
        <v>536</v>
      </c>
      <c r="C68" s="122" t="s">
        <v>1196</v>
      </c>
      <c r="D68" s="285" t="s">
        <v>9</v>
      </c>
      <c r="E68" s="299"/>
    </row>
    <row r="69" spans="1:5" ht="25.5" x14ac:dyDescent="0.2">
      <c r="A69" s="104" t="s">
        <v>80</v>
      </c>
      <c r="B69" s="105" t="s">
        <v>537</v>
      </c>
      <c r="C69" s="122" t="s">
        <v>74</v>
      </c>
      <c r="D69" s="285" t="s">
        <v>9</v>
      </c>
      <c r="E69" s="299"/>
    </row>
    <row r="70" spans="1:5" x14ac:dyDescent="0.2">
      <c r="A70" s="104" t="s">
        <v>539</v>
      </c>
      <c r="B70" s="105" t="s">
        <v>540</v>
      </c>
      <c r="C70" s="122" t="s">
        <v>68</v>
      </c>
      <c r="D70" s="285" t="s">
        <v>9</v>
      </c>
      <c r="E70" s="299"/>
    </row>
    <row r="71" spans="1:5" s="113" customFormat="1" x14ac:dyDescent="0.2">
      <c r="A71" s="123" t="s">
        <v>82</v>
      </c>
      <c r="B71" s="124" t="s">
        <v>542</v>
      </c>
      <c r="C71" s="124"/>
      <c r="D71" s="286"/>
      <c r="E71" s="303"/>
    </row>
    <row r="72" spans="1:5" ht="38.25" x14ac:dyDescent="0.2">
      <c r="A72" s="104" t="s">
        <v>83</v>
      </c>
      <c r="B72" s="105" t="s">
        <v>543</v>
      </c>
      <c r="C72" s="122" t="s">
        <v>1197</v>
      </c>
      <c r="D72" s="285" t="s">
        <v>16</v>
      </c>
      <c r="E72" s="299"/>
    </row>
    <row r="73" spans="1:5" ht="38.25" x14ac:dyDescent="0.2">
      <c r="A73" s="104" t="s">
        <v>84</v>
      </c>
      <c r="B73" s="105" t="s">
        <v>544</v>
      </c>
      <c r="C73" s="122" t="s">
        <v>1198</v>
      </c>
      <c r="D73" s="285" t="s">
        <v>16</v>
      </c>
      <c r="E73" s="299"/>
    </row>
    <row r="74" spans="1:5" ht="38.25" x14ac:dyDescent="0.2">
      <c r="A74" s="104" t="s">
        <v>86</v>
      </c>
      <c r="B74" s="105" t="s">
        <v>545</v>
      </c>
      <c r="C74" s="122" t="s">
        <v>1199</v>
      </c>
      <c r="D74" s="285" t="s">
        <v>16</v>
      </c>
      <c r="E74" s="299"/>
    </row>
    <row r="75" spans="1:5" s="113" customFormat="1" x14ac:dyDescent="0.2">
      <c r="A75" s="123" t="s">
        <v>88</v>
      </c>
      <c r="B75" s="124" t="s">
        <v>85</v>
      </c>
      <c r="C75" s="124"/>
      <c r="D75" s="286"/>
      <c r="E75" s="303"/>
    </row>
    <row r="76" spans="1:5" ht="38.25" x14ac:dyDescent="0.2">
      <c r="A76" s="104" t="s">
        <v>89</v>
      </c>
      <c r="B76" s="105" t="s">
        <v>546</v>
      </c>
      <c r="C76" s="122" t="s">
        <v>1200</v>
      </c>
      <c r="D76" s="285" t="s">
        <v>9</v>
      </c>
      <c r="E76" s="299"/>
    </row>
    <row r="77" spans="1:5" ht="25.5" x14ac:dyDescent="0.2">
      <c r="A77" s="104" t="s">
        <v>96</v>
      </c>
      <c r="B77" s="105" t="s">
        <v>548</v>
      </c>
      <c r="C77" s="122" t="s">
        <v>1201</v>
      </c>
      <c r="D77" s="285" t="s">
        <v>16</v>
      </c>
      <c r="E77" s="299"/>
    </row>
    <row r="78" spans="1:5" s="113" customFormat="1" x14ac:dyDescent="0.2">
      <c r="A78" s="123" t="s">
        <v>100</v>
      </c>
      <c r="B78" s="124" t="s">
        <v>87</v>
      </c>
      <c r="C78" s="124"/>
      <c r="D78" s="286"/>
      <c r="E78" s="303"/>
    </row>
    <row r="79" spans="1:5" ht="38.25" x14ac:dyDescent="0.2">
      <c r="A79" s="104" t="s">
        <v>102</v>
      </c>
      <c r="B79" s="105" t="s">
        <v>549</v>
      </c>
      <c r="C79" s="122" t="s">
        <v>1202</v>
      </c>
      <c r="D79" s="285" t="s">
        <v>9</v>
      </c>
      <c r="E79" s="299"/>
    </row>
    <row r="80" spans="1:5" s="113" customFormat="1" x14ac:dyDescent="0.2">
      <c r="A80" s="123" t="s">
        <v>107</v>
      </c>
      <c r="B80" s="124" t="s">
        <v>101</v>
      </c>
      <c r="C80" s="124"/>
      <c r="D80" s="286"/>
      <c r="E80" s="303"/>
    </row>
    <row r="81" spans="1:5" ht="38.25" x14ac:dyDescent="0.2">
      <c r="A81" s="104" t="s">
        <v>109</v>
      </c>
      <c r="B81" s="105" t="s">
        <v>104</v>
      </c>
      <c r="C81" s="122" t="s">
        <v>103</v>
      </c>
      <c r="D81" s="285" t="s">
        <v>9</v>
      </c>
      <c r="E81" s="299"/>
    </row>
    <row r="82" spans="1:5" ht="25.5" x14ac:dyDescent="0.2">
      <c r="A82" s="104" t="s">
        <v>110</v>
      </c>
      <c r="B82" s="105" t="s">
        <v>551</v>
      </c>
      <c r="C82" s="122" t="s">
        <v>105</v>
      </c>
      <c r="D82" s="285" t="s">
        <v>4</v>
      </c>
      <c r="E82" s="299"/>
    </row>
    <row r="83" spans="1:5" s="113" customFormat="1" x14ac:dyDescent="0.2">
      <c r="A83" s="123" t="s">
        <v>113</v>
      </c>
      <c r="B83" s="124" t="s">
        <v>553</v>
      </c>
      <c r="C83" s="124"/>
      <c r="D83" s="286"/>
      <c r="E83" s="303"/>
    </row>
    <row r="84" spans="1:5" ht="25.5" x14ac:dyDescent="0.2">
      <c r="A84" s="104" t="s">
        <v>115</v>
      </c>
      <c r="B84" s="105" t="s">
        <v>554</v>
      </c>
      <c r="C84" s="122" t="s">
        <v>1203</v>
      </c>
      <c r="D84" s="285" t="s">
        <v>16</v>
      </c>
      <c r="E84" s="299"/>
    </row>
    <row r="85" spans="1:5" ht="25.5" x14ac:dyDescent="0.2">
      <c r="A85" s="104" t="s">
        <v>117</v>
      </c>
      <c r="B85" s="105" t="s">
        <v>555</v>
      </c>
      <c r="C85" s="122" t="s">
        <v>1204</v>
      </c>
      <c r="D85" s="285" t="s">
        <v>16</v>
      </c>
      <c r="E85" s="299"/>
    </row>
    <row r="86" spans="1:5" ht="25.5" x14ac:dyDescent="0.2">
      <c r="A86" s="104" t="s">
        <v>118</v>
      </c>
      <c r="B86" s="105" t="s">
        <v>556</v>
      </c>
      <c r="C86" s="122" t="s">
        <v>1205</v>
      </c>
      <c r="D86" s="285" t="s">
        <v>16</v>
      </c>
      <c r="E86" s="299"/>
    </row>
    <row r="87" spans="1:5" ht="25.5" x14ac:dyDescent="0.2">
      <c r="A87" s="104" t="s">
        <v>119</v>
      </c>
      <c r="B87" s="105" t="s">
        <v>557</v>
      </c>
      <c r="C87" s="122" t="s">
        <v>1206</v>
      </c>
      <c r="D87" s="285" t="s">
        <v>16</v>
      </c>
      <c r="E87" s="299"/>
    </row>
    <row r="88" spans="1:5" ht="25.5" x14ac:dyDescent="0.2">
      <c r="A88" s="104" t="s">
        <v>120</v>
      </c>
      <c r="B88" s="105" t="s">
        <v>558</v>
      </c>
      <c r="C88" s="122" t="s">
        <v>1207</v>
      </c>
      <c r="D88" s="285" t="s">
        <v>16</v>
      </c>
      <c r="E88" s="299"/>
    </row>
    <row r="89" spans="1:5" ht="25.5" x14ac:dyDescent="0.2">
      <c r="A89" s="104" t="s">
        <v>122</v>
      </c>
      <c r="B89" s="105" t="s">
        <v>559</v>
      </c>
      <c r="C89" s="122" t="s">
        <v>1208</v>
      </c>
      <c r="D89" s="285" t="s">
        <v>16</v>
      </c>
      <c r="E89" s="299"/>
    </row>
    <row r="90" spans="1:5" ht="25.5" x14ac:dyDescent="0.2">
      <c r="A90" s="104" t="s">
        <v>125</v>
      </c>
      <c r="B90" s="105" t="s">
        <v>560</v>
      </c>
      <c r="C90" s="122" t="s">
        <v>1209</v>
      </c>
      <c r="D90" s="285" t="s">
        <v>16</v>
      </c>
      <c r="E90" s="299"/>
    </row>
    <row r="91" spans="1:5" ht="25.5" x14ac:dyDescent="0.2">
      <c r="A91" s="104" t="s">
        <v>127</v>
      </c>
      <c r="B91" s="105" t="s">
        <v>561</v>
      </c>
      <c r="C91" s="122" t="s">
        <v>1210</v>
      </c>
      <c r="D91" s="285" t="s">
        <v>16</v>
      </c>
      <c r="E91" s="299"/>
    </row>
    <row r="92" spans="1:5" ht="25.5" x14ac:dyDescent="0.2">
      <c r="A92" s="104" t="s">
        <v>1392</v>
      </c>
      <c r="B92" s="105" t="s">
        <v>1391</v>
      </c>
      <c r="C92" s="122" t="s">
        <v>1394</v>
      </c>
      <c r="D92" s="285" t="s">
        <v>16</v>
      </c>
      <c r="E92" s="299"/>
    </row>
    <row r="93" spans="1:5" ht="38.25" x14ac:dyDescent="0.2">
      <c r="A93" s="104" t="s">
        <v>1393</v>
      </c>
      <c r="B93" s="105" t="s">
        <v>562</v>
      </c>
      <c r="C93" s="122" t="s">
        <v>1211</v>
      </c>
      <c r="D93" s="285" t="s">
        <v>16</v>
      </c>
      <c r="E93" s="299"/>
    </row>
    <row r="94" spans="1:5" s="113" customFormat="1" x14ac:dyDescent="0.2">
      <c r="A94" s="123" t="s">
        <v>137</v>
      </c>
      <c r="B94" s="124" t="s">
        <v>98</v>
      </c>
      <c r="C94" s="124"/>
      <c r="D94" s="286"/>
      <c r="E94" s="303"/>
    </row>
    <row r="95" spans="1:5" ht="25.5" x14ac:dyDescent="0.2">
      <c r="A95" s="104" t="s">
        <v>138</v>
      </c>
      <c r="B95" s="105" t="s">
        <v>563</v>
      </c>
      <c r="C95" s="122" t="s">
        <v>1212</v>
      </c>
      <c r="D95" s="285" t="s">
        <v>9</v>
      </c>
      <c r="E95" s="299"/>
    </row>
    <row r="96" spans="1:5" ht="38.25" x14ac:dyDescent="0.2">
      <c r="A96" s="104" t="s">
        <v>140</v>
      </c>
      <c r="B96" s="105" t="s">
        <v>565</v>
      </c>
      <c r="C96" s="122" t="s">
        <v>1213</v>
      </c>
      <c r="D96" s="285" t="s">
        <v>16</v>
      </c>
      <c r="E96" s="299"/>
    </row>
    <row r="97" spans="1:5" ht="38.25" x14ac:dyDescent="0.2">
      <c r="A97" s="104" t="s">
        <v>142</v>
      </c>
      <c r="B97" s="105" t="s">
        <v>566</v>
      </c>
      <c r="C97" s="122" t="s">
        <v>1214</v>
      </c>
      <c r="D97" s="285" t="s">
        <v>16</v>
      </c>
      <c r="E97" s="299"/>
    </row>
    <row r="98" spans="1:5" ht="38.25" x14ac:dyDescent="0.2">
      <c r="A98" s="104" t="s">
        <v>144</v>
      </c>
      <c r="B98" s="105" t="s">
        <v>567</v>
      </c>
      <c r="C98" s="122" t="s">
        <v>1215</v>
      </c>
      <c r="D98" s="285" t="s">
        <v>16</v>
      </c>
      <c r="E98" s="299"/>
    </row>
    <row r="99" spans="1:5" ht="25.5" x14ac:dyDescent="0.2">
      <c r="A99" s="104" t="s">
        <v>147</v>
      </c>
      <c r="B99" s="105" t="s">
        <v>569</v>
      </c>
      <c r="C99" s="122" t="s">
        <v>97</v>
      </c>
      <c r="D99" s="285" t="s">
        <v>9</v>
      </c>
      <c r="E99" s="299"/>
    </row>
    <row r="100" spans="1:5" ht="25.5" x14ac:dyDescent="0.2">
      <c r="A100" s="104" t="s">
        <v>149</v>
      </c>
      <c r="B100" s="105" t="s">
        <v>571</v>
      </c>
      <c r="C100" s="122" t="s">
        <v>97</v>
      </c>
      <c r="D100" s="285" t="s">
        <v>9</v>
      </c>
      <c r="E100" s="299"/>
    </row>
    <row r="101" spans="1:5" s="113" customFormat="1" x14ac:dyDescent="0.2">
      <c r="A101" s="123" t="s">
        <v>166</v>
      </c>
      <c r="B101" s="124" t="s">
        <v>108</v>
      </c>
      <c r="C101" s="124"/>
      <c r="D101" s="286"/>
      <c r="E101" s="303"/>
    </row>
    <row r="102" spans="1:5" ht="25.5" x14ac:dyDescent="0.2">
      <c r="A102" s="104" t="s">
        <v>167</v>
      </c>
      <c r="B102" s="105" t="s">
        <v>573</v>
      </c>
      <c r="C102" s="122" t="s">
        <v>1216</v>
      </c>
      <c r="D102" s="285" t="s">
        <v>16</v>
      </c>
      <c r="E102" s="299"/>
    </row>
    <row r="103" spans="1:5" ht="38.25" x14ac:dyDescent="0.2">
      <c r="A103" s="104" t="s">
        <v>180</v>
      </c>
      <c r="B103" s="105" t="s">
        <v>574</v>
      </c>
      <c r="C103" s="122" t="s">
        <v>1217</v>
      </c>
      <c r="D103" s="285" t="s">
        <v>16</v>
      </c>
      <c r="E103" s="299"/>
    </row>
    <row r="104" spans="1:5" x14ac:dyDescent="0.2">
      <c r="A104" s="104" t="s">
        <v>183</v>
      </c>
      <c r="B104" s="105" t="s">
        <v>576</v>
      </c>
      <c r="C104" s="122" t="s">
        <v>1218</v>
      </c>
      <c r="D104" s="285" t="s">
        <v>9</v>
      </c>
      <c r="E104" s="299"/>
    </row>
    <row r="105" spans="1:5" ht="25.5" x14ac:dyDescent="0.2">
      <c r="A105" s="104" t="s">
        <v>578</v>
      </c>
      <c r="B105" s="105" t="s">
        <v>579</v>
      </c>
      <c r="C105" s="122" t="s">
        <v>1219</v>
      </c>
      <c r="D105" s="285" t="s">
        <v>16</v>
      </c>
      <c r="E105" s="299"/>
    </row>
    <row r="106" spans="1:5" ht="38.25" x14ac:dyDescent="0.2">
      <c r="A106" s="104" t="s">
        <v>580</v>
      </c>
      <c r="B106" s="105" t="s">
        <v>581</v>
      </c>
      <c r="C106" s="122" t="s">
        <v>1220</v>
      </c>
      <c r="D106" s="285" t="s">
        <v>16</v>
      </c>
      <c r="E106" s="299"/>
    </row>
    <row r="107" spans="1:5" ht="38.25" x14ac:dyDescent="0.2">
      <c r="A107" s="104" t="s">
        <v>583</v>
      </c>
      <c r="B107" s="105" t="s">
        <v>584</v>
      </c>
      <c r="C107" s="122" t="s">
        <v>1221</v>
      </c>
      <c r="D107" s="285" t="s">
        <v>9</v>
      </c>
      <c r="E107" s="299"/>
    </row>
    <row r="108" spans="1:5" ht="38.25" x14ac:dyDescent="0.2">
      <c r="A108" s="104" t="s">
        <v>585</v>
      </c>
      <c r="B108" s="105" t="s">
        <v>586</v>
      </c>
      <c r="C108" s="122" t="s">
        <v>1222</v>
      </c>
      <c r="D108" s="285" t="s">
        <v>16</v>
      </c>
      <c r="E108" s="299"/>
    </row>
    <row r="109" spans="1:5" x14ac:dyDescent="0.2">
      <c r="A109" s="104" t="s">
        <v>587</v>
      </c>
      <c r="B109" s="105" t="s">
        <v>588</v>
      </c>
      <c r="C109" s="122" t="s">
        <v>55</v>
      </c>
      <c r="D109" s="285" t="s">
        <v>9</v>
      </c>
      <c r="E109" s="299"/>
    </row>
    <row r="110" spans="1:5" x14ac:dyDescent="0.2">
      <c r="A110" s="104" t="s">
        <v>589</v>
      </c>
      <c r="B110" s="105" t="s">
        <v>590</v>
      </c>
      <c r="C110" s="122" t="s">
        <v>1223</v>
      </c>
      <c r="D110" s="285" t="s">
        <v>9</v>
      </c>
      <c r="E110" s="299"/>
    </row>
    <row r="111" spans="1:5" x14ac:dyDescent="0.2">
      <c r="A111" s="104" t="s">
        <v>592</v>
      </c>
      <c r="B111" s="105" t="s">
        <v>112</v>
      </c>
      <c r="C111" s="122" t="s">
        <v>111</v>
      </c>
      <c r="D111" s="285" t="s">
        <v>9</v>
      </c>
      <c r="E111" s="299"/>
    </row>
    <row r="112" spans="1:5" ht="25.5" x14ac:dyDescent="0.2">
      <c r="A112" s="104" t="s">
        <v>594</v>
      </c>
      <c r="B112" s="105" t="s">
        <v>595</v>
      </c>
      <c r="C112" s="122" t="s">
        <v>1224</v>
      </c>
      <c r="D112" s="285" t="s">
        <v>9</v>
      </c>
      <c r="E112" s="299"/>
    </row>
    <row r="113" spans="1:5" ht="38.25" x14ac:dyDescent="0.2">
      <c r="A113" s="104" t="s">
        <v>597</v>
      </c>
      <c r="B113" s="105" t="s">
        <v>365</v>
      </c>
      <c r="C113" s="122" t="s">
        <v>1225</v>
      </c>
      <c r="D113" s="285" t="s">
        <v>16</v>
      </c>
      <c r="E113" s="299"/>
    </row>
    <row r="114" spans="1:5" ht="25.5" x14ac:dyDescent="0.2">
      <c r="A114" s="104" t="s">
        <v>599</v>
      </c>
      <c r="B114" s="105" t="s">
        <v>600</v>
      </c>
      <c r="C114" s="122" t="s">
        <v>1226</v>
      </c>
      <c r="D114" s="285" t="s">
        <v>16</v>
      </c>
      <c r="E114" s="299"/>
    </row>
    <row r="115" spans="1:5" ht="38.25" x14ac:dyDescent="0.2">
      <c r="A115" s="104" t="s">
        <v>602</v>
      </c>
      <c r="B115" s="105" t="s">
        <v>603</v>
      </c>
      <c r="C115" s="122" t="s">
        <v>1227</v>
      </c>
      <c r="D115" s="285" t="s">
        <v>16</v>
      </c>
      <c r="E115" s="299"/>
    </row>
    <row r="116" spans="1:5" ht="38.25" x14ac:dyDescent="0.2">
      <c r="A116" s="104" t="s">
        <v>605</v>
      </c>
      <c r="B116" s="105" t="s">
        <v>606</v>
      </c>
      <c r="C116" s="122" t="s">
        <v>1228</v>
      </c>
      <c r="D116" s="285" t="s">
        <v>16</v>
      </c>
      <c r="E116" s="299"/>
    </row>
    <row r="117" spans="1:5" ht="25.5" x14ac:dyDescent="0.2">
      <c r="A117" s="104" t="s">
        <v>607</v>
      </c>
      <c r="B117" s="105" t="s">
        <v>608</v>
      </c>
      <c r="C117" s="122" t="s">
        <v>1229</v>
      </c>
      <c r="D117" s="285" t="s">
        <v>9</v>
      </c>
      <c r="E117" s="299"/>
    </row>
    <row r="118" spans="1:5" s="113" customFormat="1" x14ac:dyDescent="0.2">
      <c r="A118" s="123" t="s">
        <v>184</v>
      </c>
      <c r="B118" s="124" t="s">
        <v>610</v>
      </c>
      <c r="C118" s="124"/>
      <c r="D118" s="286"/>
      <c r="E118" s="303"/>
    </row>
    <row r="119" spans="1:5" ht="25.5" x14ac:dyDescent="0.2">
      <c r="A119" s="104" t="s">
        <v>186</v>
      </c>
      <c r="B119" s="105" t="s">
        <v>317</v>
      </c>
      <c r="C119" s="122" t="s">
        <v>1230</v>
      </c>
      <c r="D119" s="285" t="s">
        <v>16</v>
      </c>
      <c r="E119" s="299"/>
    </row>
    <row r="120" spans="1:5" ht="38.25" x14ac:dyDescent="0.2">
      <c r="A120" s="104" t="s">
        <v>187</v>
      </c>
      <c r="B120" s="105" t="s">
        <v>321</v>
      </c>
      <c r="C120" s="122" t="s">
        <v>236</v>
      </c>
      <c r="D120" s="285" t="s">
        <v>16</v>
      </c>
      <c r="E120" s="299"/>
    </row>
    <row r="121" spans="1:5" x14ac:dyDescent="0.2">
      <c r="A121" s="104" t="s">
        <v>188</v>
      </c>
      <c r="B121" s="105" t="s">
        <v>91</v>
      </c>
      <c r="C121" s="122" t="s">
        <v>90</v>
      </c>
      <c r="D121" s="285" t="s">
        <v>9</v>
      </c>
      <c r="E121" s="299"/>
    </row>
    <row r="122" spans="1:5" ht="38.25" x14ac:dyDescent="0.2">
      <c r="A122" s="104" t="s">
        <v>189</v>
      </c>
      <c r="B122" s="105" t="s">
        <v>65</v>
      </c>
      <c r="C122" s="122" t="s">
        <v>64</v>
      </c>
      <c r="D122" s="285" t="s">
        <v>9</v>
      </c>
      <c r="E122" s="299"/>
    </row>
    <row r="123" spans="1:5" ht="63.75" x14ac:dyDescent="0.2">
      <c r="A123" s="104" t="s">
        <v>190</v>
      </c>
      <c r="B123" s="105" t="s">
        <v>612</v>
      </c>
      <c r="C123" s="122" t="s">
        <v>1231</v>
      </c>
      <c r="D123" s="285" t="s">
        <v>16</v>
      </c>
      <c r="E123" s="299"/>
    </row>
    <row r="124" spans="1:5" ht="25.5" x14ac:dyDescent="0.2">
      <c r="A124" s="104" t="s">
        <v>191</v>
      </c>
      <c r="B124" s="105" t="s">
        <v>319</v>
      </c>
      <c r="C124" s="122" t="s">
        <v>63</v>
      </c>
      <c r="D124" s="285" t="s">
        <v>9</v>
      </c>
      <c r="E124" s="299"/>
    </row>
    <row r="125" spans="1:5" ht="38.25" x14ac:dyDescent="0.2">
      <c r="A125" s="104" t="s">
        <v>192</v>
      </c>
      <c r="B125" s="105" t="s">
        <v>614</v>
      </c>
      <c r="C125" s="122" t="s">
        <v>1232</v>
      </c>
      <c r="D125" s="285" t="s">
        <v>16</v>
      </c>
      <c r="E125" s="299"/>
    </row>
    <row r="126" spans="1:5" s="113" customFormat="1" x14ac:dyDescent="0.2">
      <c r="A126" s="123" t="s">
        <v>193</v>
      </c>
      <c r="B126" s="124" t="s">
        <v>114</v>
      </c>
      <c r="C126" s="124"/>
      <c r="D126" s="286"/>
      <c r="E126" s="303"/>
    </row>
    <row r="127" spans="1:5" x14ac:dyDescent="0.2">
      <c r="A127" s="104" t="s">
        <v>195</v>
      </c>
      <c r="B127" s="105" t="s">
        <v>616</v>
      </c>
      <c r="C127" s="122" t="s">
        <v>1233</v>
      </c>
      <c r="D127" s="285" t="s">
        <v>9</v>
      </c>
      <c r="E127" s="299"/>
    </row>
    <row r="128" spans="1:5" ht="25.5" x14ac:dyDescent="0.2">
      <c r="A128" s="104" t="s">
        <v>197</v>
      </c>
      <c r="B128" s="105" t="s">
        <v>617</v>
      </c>
      <c r="C128" s="122" t="s">
        <v>1234</v>
      </c>
      <c r="D128" s="285" t="s">
        <v>16</v>
      </c>
      <c r="E128" s="299"/>
    </row>
    <row r="129" spans="1:5" ht="24.75" customHeight="1" x14ac:dyDescent="0.2">
      <c r="A129" s="104" t="s">
        <v>198</v>
      </c>
      <c r="B129" s="105" t="s">
        <v>618</v>
      </c>
      <c r="C129" s="122" t="s">
        <v>121</v>
      </c>
      <c r="D129" s="285" t="s">
        <v>4</v>
      </c>
      <c r="E129" s="299"/>
    </row>
    <row r="130" spans="1:5" ht="25.5" x14ac:dyDescent="0.2">
      <c r="A130" s="104" t="s">
        <v>199</v>
      </c>
      <c r="B130" s="105" t="s">
        <v>619</v>
      </c>
      <c r="C130" s="122" t="s">
        <v>121</v>
      </c>
      <c r="D130" s="285" t="s">
        <v>4</v>
      </c>
      <c r="E130" s="299"/>
    </row>
    <row r="131" spans="1:5" x14ac:dyDescent="0.2">
      <c r="A131" s="104" t="s">
        <v>201</v>
      </c>
      <c r="B131" s="105" t="s">
        <v>124</v>
      </c>
      <c r="C131" s="122" t="s">
        <v>123</v>
      </c>
      <c r="D131" s="285" t="s">
        <v>9</v>
      </c>
      <c r="E131" s="299"/>
    </row>
    <row r="132" spans="1:5" x14ac:dyDescent="0.2">
      <c r="A132" s="104" t="s">
        <v>202</v>
      </c>
      <c r="B132" s="105" t="s">
        <v>126</v>
      </c>
      <c r="C132" s="122" t="s">
        <v>123</v>
      </c>
      <c r="D132" s="285" t="s">
        <v>9</v>
      </c>
      <c r="E132" s="299"/>
    </row>
    <row r="133" spans="1:5" ht="25.5" x14ac:dyDescent="0.2">
      <c r="A133" s="104" t="s">
        <v>203</v>
      </c>
      <c r="B133" s="105" t="s">
        <v>132</v>
      </c>
      <c r="C133" s="122" t="s">
        <v>131</v>
      </c>
      <c r="D133" s="285" t="s">
        <v>9</v>
      </c>
      <c r="E133" s="299"/>
    </row>
    <row r="134" spans="1:5" x14ac:dyDescent="0.2">
      <c r="A134" s="104" t="s">
        <v>204</v>
      </c>
      <c r="B134" s="105" t="s">
        <v>620</v>
      </c>
      <c r="C134" s="122" t="s">
        <v>1235</v>
      </c>
      <c r="D134" s="285" t="s">
        <v>9</v>
      </c>
      <c r="E134" s="299"/>
    </row>
    <row r="135" spans="1:5" x14ac:dyDescent="0.2">
      <c r="A135" s="104" t="s">
        <v>445</v>
      </c>
      <c r="B135" s="105" t="s">
        <v>129</v>
      </c>
      <c r="C135" s="122" t="s">
        <v>128</v>
      </c>
      <c r="D135" s="285" t="s">
        <v>9</v>
      </c>
      <c r="E135" s="299"/>
    </row>
    <row r="136" spans="1:5" ht="38.25" x14ac:dyDescent="0.2">
      <c r="A136" s="104" t="s">
        <v>446</v>
      </c>
      <c r="B136" s="105" t="s">
        <v>133</v>
      </c>
      <c r="C136" s="122" t="s">
        <v>1236</v>
      </c>
      <c r="D136" s="285" t="s">
        <v>16</v>
      </c>
      <c r="E136" s="299"/>
    </row>
    <row r="137" spans="1:5" ht="25.5" x14ac:dyDescent="0.2">
      <c r="A137" s="104" t="s">
        <v>621</v>
      </c>
      <c r="B137" s="105" t="s">
        <v>622</v>
      </c>
      <c r="C137" s="122" t="s">
        <v>1237</v>
      </c>
      <c r="D137" s="285" t="s">
        <v>9</v>
      </c>
      <c r="E137" s="299"/>
    </row>
    <row r="138" spans="1:5" ht="38.25" x14ac:dyDescent="0.2">
      <c r="A138" s="104" t="s">
        <v>623</v>
      </c>
      <c r="B138" s="105" t="s">
        <v>624</v>
      </c>
      <c r="C138" s="122" t="s">
        <v>1238</v>
      </c>
      <c r="D138" s="285" t="s">
        <v>16</v>
      </c>
      <c r="E138" s="299"/>
    </row>
    <row r="139" spans="1:5" ht="25.5" x14ac:dyDescent="0.2">
      <c r="A139" s="104" t="s">
        <v>625</v>
      </c>
      <c r="B139" s="105" t="s">
        <v>626</v>
      </c>
      <c r="C139" s="122" t="s">
        <v>1239</v>
      </c>
      <c r="D139" s="285" t="s">
        <v>16</v>
      </c>
      <c r="E139" s="299"/>
    </row>
    <row r="140" spans="1:5" ht="38.25" x14ac:dyDescent="0.2">
      <c r="A140" s="104" t="s">
        <v>627</v>
      </c>
      <c r="B140" s="105" t="s">
        <v>628</v>
      </c>
      <c r="C140" s="122" t="s">
        <v>116</v>
      </c>
      <c r="D140" s="285" t="s">
        <v>9</v>
      </c>
      <c r="E140" s="299"/>
    </row>
    <row r="141" spans="1:5" ht="25.5" x14ac:dyDescent="0.2">
      <c r="A141" s="104" t="s">
        <v>629</v>
      </c>
      <c r="B141" s="105" t="s">
        <v>135</v>
      </c>
      <c r="C141" s="122" t="s">
        <v>134</v>
      </c>
      <c r="D141" s="285" t="s">
        <v>9</v>
      </c>
      <c r="E141" s="299"/>
    </row>
    <row r="142" spans="1:5" ht="38.25" x14ac:dyDescent="0.2">
      <c r="A142" s="104" t="s">
        <v>630</v>
      </c>
      <c r="B142" s="105" t="s">
        <v>631</v>
      </c>
      <c r="C142" s="122" t="s">
        <v>136</v>
      </c>
      <c r="D142" s="285" t="s">
        <v>9</v>
      </c>
      <c r="E142" s="299"/>
    </row>
    <row r="143" spans="1:5" ht="25.5" x14ac:dyDescent="0.2">
      <c r="A143" s="104" t="s">
        <v>632</v>
      </c>
      <c r="B143" s="105" t="s">
        <v>633</v>
      </c>
      <c r="C143" s="122" t="s">
        <v>1240</v>
      </c>
      <c r="D143" s="285" t="s">
        <v>16</v>
      </c>
      <c r="E143" s="299"/>
    </row>
    <row r="144" spans="1:5" ht="38.25" x14ac:dyDescent="0.2">
      <c r="A144" s="104" t="s">
        <v>634</v>
      </c>
      <c r="B144" s="105" t="s">
        <v>635</v>
      </c>
      <c r="C144" s="122" t="s">
        <v>1241</v>
      </c>
      <c r="D144" s="285" t="s">
        <v>16</v>
      </c>
      <c r="E144" s="299"/>
    </row>
    <row r="145" spans="1:5" ht="38.25" x14ac:dyDescent="0.2">
      <c r="A145" s="104" t="s">
        <v>636</v>
      </c>
      <c r="B145" s="105" t="s">
        <v>637</v>
      </c>
      <c r="C145" s="122" t="s">
        <v>1242</v>
      </c>
      <c r="D145" s="285" t="s">
        <v>16</v>
      </c>
      <c r="E145" s="299"/>
    </row>
    <row r="146" spans="1:5" s="113" customFormat="1" x14ac:dyDescent="0.2">
      <c r="A146" s="123" t="s">
        <v>205</v>
      </c>
      <c r="B146" s="124" t="s">
        <v>638</v>
      </c>
      <c r="C146" s="124"/>
      <c r="D146" s="286"/>
      <c r="E146" s="303"/>
    </row>
    <row r="147" spans="1:5" ht="38.25" x14ac:dyDescent="0.2">
      <c r="A147" s="104" t="s">
        <v>206</v>
      </c>
      <c r="B147" s="105" t="s">
        <v>639</v>
      </c>
      <c r="C147" s="122" t="s">
        <v>139</v>
      </c>
      <c r="D147" s="285" t="s">
        <v>9</v>
      </c>
      <c r="E147" s="299"/>
    </row>
    <row r="148" spans="1:5" ht="25.5" x14ac:dyDescent="0.2">
      <c r="A148" s="104" t="s">
        <v>207</v>
      </c>
      <c r="B148" s="105" t="s">
        <v>640</v>
      </c>
      <c r="C148" s="122" t="s">
        <v>139</v>
      </c>
      <c r="D148" s="285" t="s">
        <v>9</v>
      </c>
      <c r="E148" s="299"/>
    </row>
    <row r="149" spans="1:5" ht="38.25" x14ac:dyDescent="0.2">
      <c r="A149" s="104" t="s">
        <v>208</v>
      </c>
      <c r="B149" s="105" t="s">
        <v>141</v>
      </c>
      <c r="C149" s="122" t="s">
        <v>139</v>
      </c>
      <c r="D149" s="285" t="s">
        <v>9</v>
      </c>
      <c r="E149" s="299"/>
    </row>
    <row r="150" spans="1:5" ht="25.5" x14ac:dyDescent="0.2">
      <c r="A150" s="104" t="s">
        <v>642</v>
      </c>
      <c r="B150" s="105" t="s">
        <v>643</v>
      </c>
      <c r="C150" s="122" t="s">
        <v>302</v>
      </c>
      <c r="D150" s="285" t="s">
        <v>9</v>
      </c>
      <c r="E150" s="299"/>
    </row>
    <row r="151" spans="1:5" ht="25.5" x14ac:dyDescent="0.2">
      <c r="A151" s="104" t="s">
        <v>645</v>
      </c>
      <c r="B151" s="105" t="s">
        <v>646</v>
      </c>
      <c r="C151" s="122" t="s">
        <v>143</v>
      </c>
      <c r="D151" s="285" t="s">
        <v>4</v>
      </c>
      <c r="E151" s="299"/>
    </row>
    <row r="152" spans="1:5" ht="38.25" x14ac:dyDescent="0.2">
      <c r="A152" s="104" t="s">
        <v>648</v>
      </c>
      <c r="B152" s="105" t="s">
        <v>146</v>
      </c>
      <c r="C152" s="122" t="s">
        <v>145</v>
      </c>
      <c r="D152" s="285" t="s">
        <v>4</v>
      </c>
      <c r="E152" s="299"/>
    </row>
    <row r="153" spans="1:5" x14ac:dyDescent="0.2">
      <c r="A153" s="104" t="s">
        <v>650</v>
      </c>
      <c r="B153" s="105" t="s">
        <v>651</v>
      </c>
      <c r="C153" s="122" t="s">
        <v>165</v>
      </c>
      <c r="D153" s="285" t="s">
        <v>9</v>
      </c>
      <c r="E153" s="299"/>
    </row>
    <row r="154" spans="1:5" ht="25.5" x14ac:dyDescent="0.2">
      <c r="A154" s="104" t="s">
        <v>653</v>
      </c>
      <c r="B154" s="105" t="s">
        <v>148</v>
      </c>
      <c r="C154" s="122" t="s">
        <v>1243</v>
      </c>
      <c r="D154" s="285" t="s">
        <v>9</v>
      </c>
      <c r="E154" s="299"/>
    </row>
    <row r="155" spans="1:5" x14ac:dyDescent="0.2">
      <c r="A155" s="104" t="s">
        <v>655</v>
      </c>
      <c r="B155" s="105" t="s">
        <v>150</v>
      </c>
      <c r="C155" s="122" t="s">
        <v>308</v>
      </c>
      <c r="D155" s="285" t="s">
        <v>9</v>
      </c>
      <c r="E155" s="299"/>
    </row>
    <row r="156" spans="1:5" ht="25.5" x14ac:dyDescent="0.2">
      <c r="A156" s="104" t="s">
        <v>657</v>
      </c>
      <c r="B156" s="105" t="s">
        <v>152</v>
      </c>
      <c r="C156" s="122" t="s">
        <v>1244</v>
      </c>
      <c r="D156" s="285" t="s">
        <v>16</v>
      </c>
      <c r="E156" s="299"/>
    </row>
    <row r="157" spans="1:5" x14ac:dyDescent="0.2">
      <c r="A157" s="104" t="s">
        <v>659</v>
      </c>
      <c r="B157" s="105" t="s">
        <v>660</v>
      </c>
      <c r="C157" s="122" t="s">
        <v>1245</v>
      </c>
      <c r="D157" s="285" t="s">
        <v>9</v>
      </c>
      <c r="E157" s="299"/>
    </row>
    <row r="158" spans="1:5" ht="25.5" x14ac:dyDescent="0.2">
      <c r="A158" s="104" t="s">
        <v>662</v>
      </c>
      <c r="B158" s="105" t="s">
        <v>663</v>
      </c>
      <c r="C158" s="122" t="s">
        <v>153</v>
      </c>
      <c r="D158" s="285" t="s">
        <v>9</v>
      </c>
      <c r="E158" s="299"/>
    </row>
    <row r="159" spans="1:5" ht="38.25" x14ac:dyDescent="0.2">
      <c r="A159" s="104" t="s">
        <v>665</v>
      </c>
      <c r="B159" s="105" t="s">
        <v>666</v>
      </c>
      <c r="C159" s="122" t="s">
        <v>153</v>
      </c>
      <c r="D159" s="285" t="s">
        <v>9</v>
      </c>
      <c r="E159" s="299"/>
    </row>
    <row r="160" spans="1:5" ht="25.5" x14ac:dyDescent="0.2">
      <c r="A160" s="104" t="s">
        <v>668</v>
      </c>
      <c r="B160" s="105" t="s">
        <v>669</v>
      </c>
      <c r="C160" s="122" t="s">
        <v>153</v>
      </c>
      <c r="D160" s="285" t="s">
        <v>9</v>
      </c>
      <c r="E160" s="299"/>
    </row>
    <row r="161" spans="1:5" ht="25.5" x14ac:dyDescent="0.2">
      <c r="A161" s="104" t="s">
        <v>671</v>
      </c>
      <c r="B161" s="105" t="s">
        <v>155</v>
      </c>
      <c r="C161" s="122" t="s">
        <v>154</v>
      </c>
      <c r="D161" s="285" t="s">
        <v>9</v>
      </c>
      <c r="E161" s="299"/>
    </row>
    <row r="162" spans="1:5" ht="38.25" x14ac:dyDescent="0.2">
      <c r="A162" s="104" t="s">
        <v>673</v>
      </c>
      <c r="B162" s="105" t="s">
        <v>157</v>
      </c>
      <c r="C162" s="122" t="s">
        <v>156</v>
      </c>
      <c r="D162" s="285" t="s">
        <v>9</v>
      </c>
      <c r="E162" s="299"/>
    </row>
    <row r="163" spans="1:5" ht="25.5" x14ac:dyDescent="0.2">
      <c r="A163" s="104" t="s">
        <v>675</v>
      </c>
      <c r="B163" s="105" t="s">
        <v>158</v>
      </c>
      <c r="C163" s="122" t="s">
        <v>156</v>
      </c>
      <c r="D163" s="285" t="s">
        <v>9</v>
      </c>
      <c r="E163" s="299"/>
    </row>
    <row r="164" spans="1:5" x14ac:dyDescent="0.2">
      <c r="A164" s="104" t="s">
        <v>677</v>
      </c>
      <c r="B164" s="105" t="s">
        <v>160</v>
      </c>
      <c r="C164" s="122" t="s">
        <v>159</v>
      </c>
      <c r="D164" s="285" t="s">
        <v>9</v>
      </c>
      <c r="E164" s="299"/>
    </row>
    <row r="165" spans="1:5" ht="25.5" x14ac:dyDescent="0.2">
      <c r="A165" s="104" t="s">
        <v>679</v>
      </c>
      <c r="B165" s="105" t="s">
        <v>162</v>
      </c>
      <c r="C165" s="122" t="s">
        <v>161</v>
      </c>
      <c r="D165" s="285" t="s">
        <v>9</v>
      </c>
      <c r="E165" s="299"/>
    </row>
    <row r="166" spans="1:5" x14ac:dyDescent="0.2">
      <c r="A166" s="104" t="s">
        <v>681</v>
      </c>
      <c r="B166" s="105" t="s">
        <v>164</v>
      </c>
      <c r="C166" s="122" t="s">
        <v>163</v>
      </c>
      <c r="D166" s="285" t="s">
        <v>9</v>
      </c>
      <c r="E166" s="299"/>
    </row>
    <row r="167" spans="1:5" ht="38.25" x14ac:dyDescent="0.2">
      <c r="A167" s="104" t="s">
        <v>682</v>
      </c>
      <c r="B167" s="105" t="s">
        <v>683</v>
      </c>
      <c r="C167" s="122" t="s">
        <v>1246</v>
      </c>
      <c r="D167" s="285" t="s">
        <v>16</v>
      </c>
      <c r="E167" s="299"/>
    </row>
    <row r="168" spans="1:5" s="113" customFormat="1" x14ac:dyDescent="0.2">
      <c r="A168" s="123" t="s">
        <v>209</v>
      </c>
      <c r="B168" s="124" t="s">
        <v>684</v>
      </c>
      <c r="C168" s="124"/>
      <c r="D168" s="286"/>
      <c r="E168" s="303"/>
    </row>
    <row r="169" spans="1:5" ht="25.5" x14ac:dyDescent="0.2">
      <c r="A169" s="104" t="s">
        <v>210</v>
      </c>
      <c r="B169" s="105" t="s">
        <v>685</v>
      </c>
      <c r="C169" s="122" t="s">
        <v>1247</v>
      </c>
      <c r="D169" s="285" t="s">
        <v>16</v>
      </c>
      <c r="E169" s="299"/>
    </row>
    <row r="170" spans="1:5" x14ac:dyDescent="0.2">
      <c r="A170" s="104" t="s">
        <v>227</v>
      </c>
      <c r="B170" s="105" t="s">
        <v>71</v>
      </c>
      <c r="C170" s="122" t="s">
        <v>70</v>
      </c>
      <c r="D170" s="285" t="s">
        <v>9</v>
      </c>
      <c r="E170" s="299"/>
    </row>
    <row r="171" spans="1:5" x14ac:dyDescent="0.2">
      <c r="A171" s="104" t="s">
        <v>229</v>
      </c>
      <c r="B171" s="105" t="s">
        <v>175</v>
      </c>
      <c r="C171" s="122" t="s">
        <v>174</v>
      </c>
      <c r="D171" s="285" t="s">
        <v>9</v>
      </c>
      <c r="E171" s="299"/>
    </row>
    <row r="172" spans="1:5" x14ac:dyDescent="0.2">
      <c r="A172" s="104" t="s">
        <v>687</v>
      </c>
      <c r="B172" s="105" t="s">
        <v>688</v>
      </c>
      <c r="C172" s="122" t="s">
        <v>1248</v>
      </c>
      <c r="D172" s="285" t="s">
        <v>9</v>
      </c>
      <c r="E172" s="299"/>
    </row>
    <row r="173" spans="1:5" x14ac:dyDescent="0.2">
      <c r="A173" s="104" t="s">
        <v>690</v>
      </c>
      <c r="B173" s="105" t="s">
        <v>531</v>
      </c>
      <c r="C173" s="122" t="s">
        <v>92</v>
      </c>
      <c r="D173" s="285" t="s">
        <v>9</v>
      </c>
      <c r="E173" s="299"/>
    </row>
    <row r="174" spans="1:5" x14ac:dyDescent="0.2">
      <c r="A174" s="104" t="s">
        <v>692</v>
      </c>
      <c r="B174" s="105" t="s">
        <v>91</v>
      </c>
      <c r="C174" s="122" t="s">
        <v>90</v>
      </c>
      <c r="D174" s="285" t="s">
        <v>9</v>
      </c>
      <c r="E174" s="299"/>
    </row>
    <row r="175" spans="1:5" x14ac:dyDescent="0.2">
      <c r="A175" s="104" t="s">
        <v>693</v>
      </c>
      <c r="B175" s="105" t="s">
        <v>694</v>
      </c>
      <c r="C175" s="122" t="s">
        <v>1245</v>
      </c>
      <c r="D175" s="285" t="s">
        <v>9</v>
      </c>
      <c r="E175" s="299"/>
    </row>
    <row r="176" spans="1:5" ht="25.5" x14ac:dyDescent="0.2">
      <c r="A176" s="104" t="s">
        <v>695</v>
      </c>
      <c r="B176" s="105" t="s">
        <v>696</v>
      </c>
      <c r="C176" s="122" t="s">
        <v>169</v>
      </c>
      <c r="D176" s="285" t="s">
        <v>9</v>
      </c>
      <c r="E176" s="299"/>
    </row>
    <row r="177" spans="1:5" x14ac:dyDescent="0.2">
      <c r="A177" s="104" t="s">
        <v>698</v>
      </c>
      <c r="B177" s="105" t="s">
        <v>699</v>
      </c>
      <c r="C177" s="122" t="s">
        <v>1249</v>
      </c>
      <c r="D177" s="285" t="s">
        <v>9</v>
      </c>
      <c r="E177" s="299"/>
    </row>
    <row r="178" spans="1:5" s="113" customFormat="1" x14ac:dyDescent="0.2">
      <c r="A178" s="123" t="s">
        <v>248</v>
      </c>
      <c r="B178" s="124" t="s">
        <v>701</v>
      </c>
      <c r="C178" s="124"/>
      <c r="D178" s="286"/>
      <c r="E178" s="303"/>
    </row>
    <row r="179" spans="1:5" x14ac:dyDescent="0.2">
      <c r="A179" s="104" t="s">
        <v>249</v>
      </c>
      <c r="B179" s="105" t="s">
        <v>702</v>
      </c>
      <c r="C179" s="122" t="s">
        <v>1250</v>
      </c>
      <c r="D179" s="285" t="s">
        <v>9</v>
      </c>
      <c r="E179" s="299"/>
    </row>
    <row r="180" spans="1:5" x14ac:dyDescent="0.2">
      <c r="A180" s="104" t="s">
        <v>250</v>
      </c>
      <c r="B180" s="105" t="s">
        <v>703</v>
      </c>
      <c r="C180" s="122" t="s">
        <v>1251</v>
      </c>
      <c r="D180" s="285" t="s">
        <v>9</v>
      </c>
      <c r="E180" s="299"/>
    </row>
    <row r="181" spans="1:5" x14ac:dyDescent="0.2">
      <c r="A181" s="104" t="s">
        <v>252</v>
      </c>
      <c r="B181" s="105" t="s">
        <v>212</v>
      </c>
      <c r="C181" s="122" t="s">
        <v>211</v>
      </c>
      <c r="D181" s="285" t="s">
        <v>9</v>
      </c>
      <c r="E181" s="299"/>
    </row>
    <row r="182" spans="1:5" x14ac:dyDescent="0.2">
      <c r="A182" s="104" t="s">
        <v>705</v>
      </c>
      <c r="B182" s="105" t="s">
        <v>214</v>
      </c>
      <c r="C182" s="122" t="s">
        <v>213</v>
      </c>
      <c r="D182" s="285" t="s">
        <v>9</v>
      </c>
      <c r="E182" s="299"/>
    </row>
    <row r="183" spans="1:5" x14ac:dyDescent="0.2">
      <c r="A183" s="104" t="s">
        <v>707</v>
      </c>
      <c r="B183" s="105" t="s">
        <v>708</v>
      </c>
      <c r="C183" s="122" t="s">
        <v>1252</v>
      </c>
      <c r="D183" s="285" t="s">
        <v>9</v>
      </c>
      <c r="E183" s="299"/>
    </row>
    <row r="184" spans="1:5" x14ac:dyDescent="0.2">
      <c r="A184" s="104" t="s">
        <v>709</v>
      </c>
      <c r="B184" s="105" t="s">
        <v>216</v>
      </c>
      <c r="C184" s="122" t="s">
        <v>215</v>
      </c>
      <c r="D184" s="285" t="s">
        <v>9</v>
      </c>
      <c r="E184" s="299"/>
    </row>
    <row r="185" spans="1:5" x14ac:dyDescent="0.2">
      <c r="A185" s="104" t="s">
        <v>710</v>
      </c>
      <c r="B185" s="105" t="s">
        <v>218</v>
      </c>
      <c r="C185" s="122" t="s">
        <v>217</v>
      </c>
      <c r="D185" s="285" t="s">
        <v>9</v>
      </c>
      <c r="E185" s="299"/>
    </row>
    <row r="186" spans="1:5" x14ac:dyDescent="0.2">
      <c r="A186" s="104" t="s">
        <v>711</v>
      </c>
      <c r="B186" s="105" t="s">
        <v>220</v>
      </c>
      <c r="C186" s="122" t="s">
        <v>219</v>
      </c>
      <c r="D186" s="285" t="s">
        <v>9</v>
      </c>
      <c r="E186" s="299"/>
    </row>
    <row r="187" spans="1:5" x14ac:dyDescent="0.2">
      <c r="A187" s="104" t="s">
        <v>712</v>
      </c>
      <c r="B187" s="105" t="s">
        <v>222</v>
      </c>
      <c r="C187" s="122" t="s">
        <v>221</v>
      </c>
      <c r="D187" s="285" t="s">
        <v>9</v>
      </c>
      <c r="E187" s="299"/>
    </row>
    <row r="188" spans="1:5" ht="25.5" x14ac:dyDescent="0.2">
      <c r="A188" s="104" t="s">
        <v>713</v>
      </c>
      <c r="B188" s="105" t="s">
        <v>714</v>
      </c>
      <c r="C188" s="122" t="s">
        <v>1253</v>
      </c>
      <c r="D188" s="285" t="s">
        <v>9</v>
      </c>
      <c r="E188" s="299"/>
    </row>
    <row r="189" spans="1:5" x14ac:dyDescent="0.2">
      <c r="A189" s="104" t="s">
        <v>715</v>
      </c>
      <c r="B189" s="105" t="s">
        <v>716</v>
      </c>
      <c r="C189" s="122" t="s">
        <v>1254</v>
      </c>
      <c r="D189" s="285" t="s">
        <v>9</v>
      </c>
      <c r="E189" s="299"/>
    </row>
    <row r="190" spans="1:5" x14ac:dyDescent="0.2">
      <c r="A190" s="104" t="s">
        <v>717</v>
      </c>
      <c r="B190" s="105" t="s">
        <v>718</v>
      </c>
      <c r="C190" s="122" t="s">
        <v>1255</v>
      </c>
      <c r="D190" s="285" t="s">
        <v>9</v>
      </c>
      <c r="E190" s="299"/>
    </row>
    <row r="191" spans="1:5" x14ac:dyDescent="0.2">
      <c r="A191" s="104" t="s">
        <v>719</v>
      </c>
      <c r="B191" s="105" t="s">
        <v>224</v>
      </c>
      <c r="C191" s="122" t="s">
        <v>223</v>
      </c>
      <c r="D191" s="285" t="s">
        <v>9</v>
      </c>
      <c r="E191" s="299"/>
    </row>
    <row r="192" spans="1:5" x14ac:dyDescent="0.2">
      <c r="A192" s="104" t="s">
        <v>720</v>
      </c>
      <c r="B192" s="105" t="s">
        <v>721</v>
      </c>
      <c r="C192" s="122" t="s">
        <v>1256</v>
      </c>
      <c r="D192" s="285" t="s">
        <v>9</v>
      </c>
      <c r="E192" s="299"/>
    </row>
    <row r="193" spans="1:5" x14ac:dyDescent="0.2">
      <c r="A193" s="104" t="s">
        <v>722</v>
      </c>
      <c r="B193" s="105" t="s">
        <v>723</v>
      </c>
      <c r="C193" s="122" t="s">
        <v>1257</v>
      </c>
      <c r="D193" s="285" t="s">
        <v>9</v>
      </c>
      <c r="E193" s="299"/>
    </row>
    <row r="194" spans="1:5" x14ac:dyDescent="0.2">
      <c r="A194" s="104" t="s">
        <v>724</v>
      </c>
      <c r="B194" s="105" t="s">
        <v>725</v>
      </c>
      <c r="C194" s="122" t="s">
        <v>1258</v>
      </c>
      <c r="D194" s="285" t="s">
        <v>9</v>
      </c>
      <c r="E194" s="299"/>
    </row>
    <row r="195" spans="1:5" x14ac:dyDescent="0.2">
      <c r="A195" s="104" t="s">
        <v>726</v>
      </c>
      <c r="B195" s="105" t="s">
        <v>727</v>
      </c>
      <c r="C195" s="122" t="s">
        <v>228</v>
      </c>
      <c r="D195" s="285" t="s">
        <v>9</v>
      </c>
      <c r="E195" s="299"/>
    </row>
    <row r="196" spans="1:5" x14ac:dyDescent="0.2">
      <c r="A196" s="104" t="s">
        <v>728</v>
      </c>
      <c r="B196" s="105" t="s">
        <v>729</v>
      </c>
      <c r="C196" s="122" t="s">
        <v>1259</v>
      </c>
      <c r="D196" s="285" t="s">
        <v>9</v>
      </c>
      <c r="E196" s="299"/>
    </row>
    <row r="197" spans="1:5" ht="25.5" x14ac:dyDescent="0.2">
      <c r="A197" s="104" t="s">
        <v>730</v>
      </c>
      <c r="B197" s="105" t="s">
        <v>226</v>
      </c>
      <c r="C197" s="122" t="s">
        <v>225</v>
      </c>
      <c r="D197" s="285" t="s">
        <v>9</v>
      </c>
      <c r="E197" s="299"/>
    </row>
    <row r="198" spans="1:5" x14ac:dyDescent="0.2">
      <c r="A198" s="104" t="s">
        <v>731</v>
      </c>
      <c r="B198" s="105" t="s">
        <v>732</v>
      </c>
      <c r="C198" s="122" t="s">
        <v>1260</v>
      </c>
      <c r="D198" s="285" t="s">
        <v>9</v>
      </c>
      <c r="E198" s="299"/>
    </row>
    <row r="199" spans="1:5" x14ac:dyDescent="0.2">
      <c r="A199" s="104" t="s">
        <v>733</v>
      </c>
      <c r="B199" s="105" t="s">
        <v>734</v>
      </c>
      <c r="C199" s="122" t="s">
        <v>1261</v>
      </c>
      <c r="D199" s="285" t="s">
        <v>9</v>
      </c>
      <c r="E199" s="299"/>
    </row>
    <row r="200" spans="1:5" x14ac:dyDescent="0.2">
      <c r="A200" s="104" t="s">
        <v>735</v>
      </c>
      <c r="B200" s="105" t="s">
        <v>736</v>
      </c>
      <c r="C200" s="122" t="s">
        <v>1262</v>
      </c>
      <c r="D200" s="285" t="s">
        <v>9</v>
      </c>
      <c r="E200" s="299"/>
    </row>
    <row r="201" spans="1:5" x14ac:dyDescent="0.2">
      <c r="A201" s="104" t="s">
        <v>737</v>
      </c>
      <c r="B201" s="105" t="s">
        <v>738</v>
      </c>
      <c r="C201" s="122" t="s">
        <v>1263</v>
      </c>
      <c r="D201" s="285" t="s">
        <v>9</v>
      </c>
      <c r="E201" s="299"/>
    </row>
    <row r="202" spans="1:5" x14ac:dyDescent="0.2">
      <c r="A202" s="104" t="s">
        <v>739</v>
      </c>
      <c r="B202" s="105" t="s">
        <v>740</v>
      </c>
      <c r="C202" s="122" t="s">
        <v>1264</v>
      </c>
      <c r="D202" s="285" t="s">
        <v>9</v>
      </c>
      <c r="E202" s="299"/>
    </row>
    <row r="203" spans="1:5" x14ac:dyDescent="0.2">
      <c r="A203" s="104" t="s">
        <v>741</v>
      </c>
      <c r="B203" s="105" t="s">
        <v>742</v>
      </c>
      <c r="C203" s="122" t="s">
        <v>1265</v>
      </c>
      <c r="D203" s="285" t="s">
        <v>9</v>
      </c>
      <c r="E203" s="299"/>
    </row>
    <row r="204" spans="1:5" x14ac:dyDescent="0.2">
      <c r="A204" s="104" t="s">
        <v>743</v>
      </c>
      <c r="B204" s="105" t="s">
        <v>744</v>
      </c>
      <c r="C204" s="122" t="s">
        <v>1266</v>
      </c>
      <c r="D204" s="285" t="s">
        <v>9</v>
      </c>
      <c r="E204" s="299"/>
    </row>
    <row r="205" spans="1:5" x14ac:dyDescent="0.2">
      <c r="A205" s="104" t="s">
        <v>745</v>
      </c>
      <c r="B205" s="105" t="s">
        <v>746</v>
      </c>
      <c r="C205" s="122" t="s">
        <v>1267</v>
      </c>
      <c r="D205" s="285" t="s">
        <v>9</v>
      </c>
      <c r="E205" s="299"/>
    </row>
    <row r="206" spans="1:5" ht="38.25" x14ac:dyDescent="0.2">
      <c r="A206" s="104" t="s">
        <v>747</v>
      </c>
      <c r="B206" s="105" t="s">
        <v>748</v>
      </c>
      <c r="C206" s="122" t="s">
        <v>1268</v>
      </c>
      <c r="D206" s="285" t="s">
        <v>16</v>
      </c>
      <c r="E206" s="299"/>
    </row>
    <row r="207" spans="1:5" s="113" customFormat="1" x14ac:dyDescent="0.2">
      <c r="A207" s="123" t="s">
        <v>749</v>
      </c>
      <c r="B207" s="124" t="s">
        <v>230</v>
      </c>
      <c r="C207" s="124"/>
      <c r="D207" s="286"/>
      <c r="E207" s="303"/>
    </row>
    <row r="208" spans="1:5" ht="25.5" x14ac:dyDescent="0.2">
      <c r="A208" s="104" t="s">
        <v>750</v>
      </c>
      <c r="B208" s="105" t="s">
        <v>233</v>
      </c>
      <c r="C208" s="122" t="s">
        <v>232</v>
      </c>
      <c r="D208" s="285" t="s">
        <v>9</v>
      </c>
      <c r="E208" s="299"/>
    </row>
    <row r="209" spans="1:5" ht="38.25" x14ac:dyDescent="0.2">
      <c r="A209" s="104" t="s">
        <v>751</v>
      </c>
      <c r="B209" s="105" t="s">
        <v>234</v>
      </c>
      <c r="C209" s="122" t="s">
        <v>70</v>
      </c>
      <c r="D209" s="285" t="s">
        <v>9</v>
      </c>
      <c r="E209" s="299"/>
    </row>
    <row r="210" spans="1:5" ht="25.5" x14ac:dyDescent="0.2">
      <c r="A210" s="104" t="s">
        <v>753</v>
      </c>
      <c r="B210" s="105" t="s">
        <v>231</v>
      </c>
      <c r="C210" s="122" t="s">
        <v>1269</v>
      </c>
      <c r="D210" s="285" t="s">
        <v>9</v>
      </c>
      <c r="E210" s="299"/>
    </row>
    <row r="211" spans="1:5" ht="25.5" x14ac:dyDescent="0.2">
      <c r="A211" s="104" t="s">
        <v>755</v>
      </c>
      <c r="B211" s="105" t="s">
        <v>235</v>
      </c>
      <c r="C211" s="122" t="s">
        <v>246</v>
      </c>
      <c r="D211" s="285" t="s">
        <v>9</v>
      </c>
      <c r="E211" s="299"/>
    </row>
    <row r="212" spans="1:5" x14ac:dyDescent="0.2">
      <c r="A212" s="104" t="s">
        <v>756</v>
      </c>
      <c r="B212" s="105" t="s">
        <v>757</v>
      </c>
      <c r="C212" s="122" t="s">
        <v>247</v>
      </c>
      <c r="D212" s="285" t="s">
        <v>9</v>
      </c>
      <c r="E212" s="299"/>
    </row>
    <row r="213" spans="1:5" ht="38.25" x14ac:dyDescent="0.2">
      <c r="A213" s="104" t="s">
        <v>758</v>
      </c>
      <c r="B213" s="105" t="s">
        <v>237</v>
      </c>
      <c r="C213" s="122" t="s">
        <v>236</v>
      </c>
      <c r="D213" s="285" t="s">
        <v>16</v>
      </c>
      <c r="E213" s="299"/>
    </row>
    <row r="214" spans="1:5" x14ac:dyDescent="0.2">
      <c r="A214" s="104" t="s">
        <v>760</v>
      </c>
      <c r="B214" s="105" t="s">
        <v>91</v>
      </c>
      <c r="C214" s="122" t="s">
        <v>90</v>
      </c>
      <c r="D214" s="285" t="s">
        <v>9</v>
      </c>
      <c r="E214" s="299"/>
    </row>
    <row r="215" spans="1:5" ht="25.5" x14ac:dyDescent="0.2">
      <c r="A215" s="104" t="s">
        <v>761</v>
      </c>
      <c r="B215" s="105" t="s">
        <v>238</v>
      </c>
      <c r="C215" s="122" t="s">
        <v>1270</v>
      </c>
      <c r="D215" s="285" t="s">
        <v>16</v>
      </c>
      <c r="E215" s="299"/>
    </row>
    <row r="216" spans="1:5" ht="25.5" x14ac:dyDescent="0.2">
      <c r="A216" s="104" t="s">
        <v>763</v>
      </c>
      <c r="B216" s="105" t="s">
        <v>239</v>
      </c>
      <c r="C216" s="122" t="s">
        <v>1271</v>
      </c>
      <c r="D216" s="285" t="s">
        <v>16</v>
      </c>
      <c r="E216" s="299"/>
    </row>
    <row r="217" spans="1:5" ht="25.5" x14ac:dyDescent="0.2">
      <c r="A217" s="104" t="s">
        <v>764</v>
      </c>
      <c r="B217" s="105" t="s">
        <v>240</v>
      </c>
      <c r="C217" s="122" t="s">
        <v>1272</v>
      </c>
      <c r="D217" s="285" t="s">
        <v>16</v>
      </c>
      <c r="E217" s="299"/>
    </row>
    <row r="218" spans="1:5" x14ac:dyDescent="0.2">
      <c r="A218" s="104" t="s">
        <v>765</v>
      </c>
      <c r="B218" s="105" t="s">
        <v>242</v>
      </c>
      <c r="C218" s="122" t="s">
        <v>241</v>
      </c>
      <c r="D218" s="285" t="s">
        <v>9</v>
      </c>
      <c r="E218" s="299"/>
    </row>
    <row r="219" spans="1:5" x14ac:dyDescent="0.2">
      <c r="A219" s="104" t="s">
        <v>767</v>
      </c>
      <c r="B219" s="105" t="s">
        <v>244</v>
      </c>
      <c r="C219" s="122" t="s">
        <v>243</v>
      </c>
      <c r="D219" s="285" t="s">
        <v>9</v>
      </c>
      <c r="E219" s="299"/>
    </row>
    <row r="220" spans="1:5" ht="25.5" x14ac:dyDescent="0.2">
      <c r="A220" s="104" t="s">
        <v>768</v>
      </c>
      <c r="B220" s="105" t="s">
        <v>245</v>
      </c>
      <c r="C220" s="122" t="s">
        <v>1273</v>
      </c>
      <c r="D220" s="285" t="s">
        <v>16</v>
      </c>
      <c r="E220" s="299"/>
    </row>
    <row r="221" spans="1:5" ht="25.5" x14ac:dyDescent="0.2">
      <c r="A221" s="104" t="s">
        <v>769</v>
      </c>
      <c r="B221" s="105" t="s">
        <v>770</v>
      </c>
      <c r="C221" s="122" t="s">
        <v>1274</v>
      </c>
      <c r="D221" s="285" t="s">
        <v>16</v>
      </c>
      <c r="E221" s="299"/>
    </row>
    <row r="222" spans="1:5" ht="38.25" x14ac:dyDescent="0.2">
      <c r="A222" s="104" t="s">
        <v>771</v>
      </c>
      <c r="B222" s="105" t="s">
        <v>772</v>
      </c>
      <c r="C222" s="122" t="s">
        <v>1275</v>
      </c>
      <c r="D222" s="285" t="s">
        <v>16</v>
      </c>
      <c r="E222" s="299"/>
    </row>
    <row r="223" spans="1:5" s="113" customFormat="1" x14ac:dyDescent="0.2">
      <c r="A223" s="123" t="s">
        <v>773</v>
      </c>
      <c r="B223" s="124" t="s">
        <v>774</v>
      </c>
      <c r="C223" s="124"/>
      <c r="D223" s="286"/>
      <c r="E223" s="303"/>
    </row>
    <row r="224" spans="1:5" ht="25.5" x14ac:dyDescent="0.2">
      <c r="A224" s="104" t="s">
        <v>775</v>
      </c>
      <c r="B224" s="105" t="s">
        <v>173</v>
      </c>
      <c r="C224" s="122" t="s">
        <v>1276</v>
      </c>
      <c r="D224" s="285" t="s">
        <v>16</v>
      </c>
      <c r="E224" s="299"/>
    </row>
    <row r="225" spans="1:5" ht="25.5" x14ac:dyDescent="0.2">
      <c r="A225" s="104" t="s">
        <v>776</v>
      </c>
      <c r="B225" s="105" t="s">
        <v>777</v>
      </c>
      <c r="C225" s="122" t="s">
        <v>1277</v>
      </c>
      <c r="D225" s="285" t="s">
        <v>9</v>
      </c>
      <c r="E225" s="299"/>
    </row>
    <row r="226" spans="1:5" x14ac:dyDescent="0.2">
      <c r="A226" s="104" t="s">
        <v>779</v>
      </c>
      <c r="B226" s="105" t="s">
        <v>780</v>
      </c>
      <c r="C226" s="122" t="s">
        <v>1278</v>
      </c>
      <c r="D226" s="285" t="s">
        <v>9</v>
      </c>
      <c r="E226" s="299"/>
    </row>
    <row r="227" spans="1:5" x14ac:dyDescent="0.2">
      <c r="A227" s="104" t="s">
        <v>782</v>
      </c>
      <c r="B227" s="105" t="s">
        <v>783</v>
      </c>
      <c r="C227" s="122" t="s">
        <v>1279</v>
      </c>
      <c r="D227" s="285" t="s">
        <v>9</v>
      </c>
      <c r="E227" s="299"/>
    </row>
    <row r="228" spans="1:5" x14ac:dyDescent="0.2">
      <c r="A228" s="104" t="s">
        <v>784</v>
      </c>
      <c r="B228" s="105" t="s">
        <v>175</v>
      </c>
      <c r="C228" s="122" t="s">
        <v>174</v>
      </c>
      <c r="D228" s="285" t="s">
        <v>9</v>
      </c>
      <c r="E228" s="299"/>
    </row>
    <row r="229" spans="1:5" x14ac:dyDescent="0.2">
      <c r="A229" s="104" t="s">
        <v>785</v>
      </c>
      <c r="B229" s="105" t="s">
        <v>179</v>
      </c>
      <c r="C229" s="122" t="s">
        <v>178</v>
      </c>
      <c r="D229" s="285" t="s">
        <v>4</v>
      </c>
      <c r="E229" s="299"/>
    </row>
    <row r="230" spans="1:5" x14ac:dyDescent="0.2">
      <c r="A230" s="104" t="s">
        <v>787</v>
      </c>
      <c r="B230" s="105" t="s">
        <v>172</v>
      </c>
      <c r="C230" s="122" t="s">
        <v>1280</v>
      </c>
      <c r="D230" s="285" t="s">
        <v>9</v>
      </c>
      <c r="E230" s="299"/>
    </row>
    <row r="231" spans="1:5" x14ac:dyDescent="0.2">
      <c r="A231" s="104" t="s">
        <v>789</v>
      </c>
      <c r="B231" s="105" t="s">
        <v>790</v>
      </c>
      <c r="C231" s="122" t="s">
        <v>171</v>
      </c>
      <c r="D231" s="285" t="s">
        <v>9</v>
      </c>
      <c r="E231" s="299"/>
    </row>
    <row r="232" spans="1:5" x14ac:dyDescent="0.2">
      <c r="A232" s="104" t="s">
        <v>791</v>
      </c>
      <c r="B232" s="105" t="s">
        <v>792</v>
      </c>
      <c r="C232" s="122" t="s">
        <v>1281</v>
      </c>
      <c r="D232" s="285" t="s">
        <v>9</v>
      </c>
      <c r="E232" s="299"/>
    </row>
    <row r="233" spans="1:5" x14ac:dyDescent="0.2">
      <c r="A233" s="104" t="s">
        <v>794</v>
      </c>
      <c r="B233" s="105" t="s">
        <v>795</v>
      </c>
      <c r="C233" s="122" t="s">
        <v>170</v>
      </c>
      <c r="D233" s="285" t="s">
        <v>9</v>
      </c>
      <c r="E233" s="299"/>
    </row>
    <row r="234" spans="1:5" x14ac:dyDescent="0.2">
      <c r="A234" s="104" t="s">
        <v>797</v>
      </c>
      <c r="B234" s="105" t="s">
        <v>798</v>
      </c>
      <c r="C234" s="122" t="s">
        <v>170</v>
      </c>
      <c r="D234" s="285" t="s">
        <v>9</v>
      </c>
      <c r="E234" s="299"/>
    </row>
    <row r="235" spans="1:5" ht="38.25" x14ac:dyDescent="0.2">
      <c r="A235" s="104" t="s">
        <v>799</v>
      </c>
      <c r="B235" s="105" t="s">
        <v>800</v>
      </c>
      <c r="C235" s="122" t="s">
        <v>1282</v>
      </c>
      <c r="D235" s="285" t="s">
        <v>16</v>
      </c>
      <c r="E235" s="299"/>
    </row>
    <row r="236" spans="1:5" x14ac:dyDescent="0.2">
      <c r="A236" s="104" t="s">
        <v>801</v>
      </c>
      <c r="B236" s="105" t="s">
        <v>802</v>
      </c>
      <c r="C236" s="122" t="s">
        <v>1283</v>
      </c>
      <c r="D236" s="285" t="s">
        <v>9</v>
      </c>
      <c r="E236" s="299"/>
    </row>
    <row r="237" spans="1:5" ht="38.25" x14ac:dyDescent="0.2">
      <c r="A237" s="104" t="s">
        <v>803</v>
      </c>
      <c r="B237" s="105" t="s">
        <v>804</v>
      </c>
      <c r="C237" s="122" t="s">
        <v>1284</v>
      </c>
      <c r="D237" s="285" t="s">
        <v>16</v>
      </c>
      <c r="E237" s="299"/>
    </row>
    <row r="238" spans="1:5" ht="25.5" x14ac:dyDescent="0.2">
      <c r="A238" s="104" t="s">
        <v>805</v>
      </c>
      <c r="B238" s="105" t="s">
        <v>806</v>
      </c>
      <c r="C238" s="122" t="s">
        <v>1285</v>
      </c>
      <c r="D238" s="285" t="s">
        <v>16</v>
      </c>
      <c r="E238" s="299"/>
    </row>
    <row r="239" spans="1:5" ht="25.5" x14ac:dyDescent="0.2">
      <c r="A239" s="104" t="s">
        <v>808</v>
      </c>
      <c r="B239" s="105" t="s">
        <v>809</v>
      </c>
      <c r="C239" s="122" t="s">
        <v>181</v>
      </c>
      <c r="D239" s="285" t="s">
        <v>9</v>
      </c>
      <c r="E239" s="299"/>
    </row>
    <row r="240" spans="1:5" ht="25.5" x14ac:dyDescent="0.2">
      <c r="A240" s="104" t="s">
        <v>811</v>
      </c>
      <c r="B240" s="105" t="s">
        <v>812</v>
      </c>
      <c r="C240" s="122" t="s">
        <v>182</v>
      </c>
      <c r="D240" s="285" t="s">
        <v>9</v>
      </c>
      <c r="E240" s="299"/>
    </row>
    <row r="241" spans="1:5" x14ac:dyDescent="0.2">
      <c r="A241" s="104" t="s">
        <v>813</v>
      </c>
      <c r="B241" s="105" t="s">
        <v>177</v>
      </c>
      <c r="C241" s="122" t="s">
        <v>176</v>
      </c>
      <c r="D241" s="285" t="s">
        <v>9</v>
      </c>
      <c r="E241" s="299"/>
    </row>
    <row r="242" spans="1:5" x14ac:dyDescent="0.2">
      <c r="A242" s="104" t="s">
        <v>815</v>
      </c>
      <c r="B242" s="105" t="s">
        <v>816</v>
      </c>
      <c r="C242" s="122" t="s">
        <v>168</v>
      </c>
      <c r="D242" s="285" t="s">
        <v>9</v>
      </c>
      <c r="E242" s="299"/>
    </row>
    <row r="243" spans="1:5" ht="25.5" x14ac:dyDescent="0.2">
      <c r="A243" s="104" t="s">
        <v>1172</v>
      </c>
      <c r="B243" s="105" t="s">
        <v>817</v>
      </c>
      <c r="C243" s="122" t="s">
        <v>1286</v>
      </c>
      <c r="D243" s="285" t="s">
        <v>16</v>
      </c>
      <c r="E243" s="299"/>
    </row>
    <row r="244" spans="1:5" s="113" customFormat="1" x14ac:dyDescent="0.2">
      <c r="A244" s="123" t="s">
        <v>819</v>
      </c>
      <c r="B244" s="124" t="s">
        <v>251</v>
      </c>
      <c r="C244" s="124"/>
      <c r="D244" s="286"/>
      <c r="E244" s="303"/>
    </row>
    <row r="245" spans="1:5" s="145" customFormat="1" x14ac:dyDescent="0.2">
      <c r="A245" s="135" t="s">
        <v>820</v>
      </c>
      <c r="B245" s="136" t="s">
        <v>821</v>
      </c>
      <c r="C245" s="136"/>
      <c r="D245" s="287"/>
      <c r="E245" s="304"/>
    </row>
    <row r="246" spans="1:5" ht="25.5" x14ac:dyDescent="0.2">
      <c r="A246" s="104" t="s">
        <v>822</v>
      </c>
      <c r="B246" s="105" t="s">
        <v>823</v>
      </c>
      <c r="C246" s="122" t="s">
        <v>1287</v>
      </c>
      <c r="D246" s="285" t="s">
        <v>9</v>
      </c>
      <c r="E246" s="299"/>
    </row>
    <row r="247" spans="1:5" ht="25.5" x14ac:dyDescent="0.2">
      <c r="A247" s="104" t="s">
        <v>825</v>
      </c>
      <c r="B247" s="105" t="s">
        <v>826</v>
      </c>
      <c r="C247" s="122" t="s">
        <v>1288</v>
      </c>
      <c r="D247" s="285" t="s">
        <v>9</v>
      </c>
      <c r="E247" s="299"/>
    </row>
    <row r="248" spans="1:5" x14ac:dyDescent="0.2">
      <c r="A248" s="104" t="s">
        <v>828</v>
      </c>
      <c r="B248" s="105" t="s">
        <v>829</v>
      </c>
      <c r="C248" s="122" t="s">
        <v>1289</v>
      </c>
      <c r="D248" s="285" t="s">
        <v>9</v>
      </c>
      <c r="E248" s="299"/>
    </row>
    <row r="249" spans="1:5" x14ac:dyDescent="0.2">
      <c r="A249" s="104" t="s">
        <v>830</v>
      </c>
      <c r="B249" s="105" t="s">
        <v>831</v>
      </c>
      <c r="C249" s="122" t="s">
        <v>1290</v>
      </c>
      <c r="D249" s="285" t="s">
        <v>9</v>
      </c>
      <c r="E249" s="299"/>
    </row>
    <row r="250" spans="1:5" ht="25.5" x14ac:dyDescent="0.2">
      <c r="A250" s="104" t="s">
        <v>832</v>
      </c>
      <c r="B250" s="105" t="s">
        <v>833</v>
      </c>
      <c r="C250" s="122" t="s">
        <v>1291</v>
      </c>
      <c r="D250" s="285" t="s">
        <v>9</v>
      </c>
      <c r="E250" s="299"/>
    </row>
    <row r="251" spans="1:5" s="145" customFormat="1" x14ac:dyDescent="0.2">
      <c r="A251" s="135" t="s">
        <v>835</v>
      </c>
      <c r="B251" s="136" t="s">
        <v>836</v>
      </c>
      <c r="C251" s="136"/>
      <c r="D251" s="287"/>
      <c r="E251" s="304"/>
    </row>
    <row r="252" spans="1:5" ht="25.5" x14ac:dyDescent="0.2">
      <c r="A252" s="104" t="s">
        <v>837</v>
      </c>
      <c r="B252" s="105" t="s">
        <v>838</v>
      </c>
      <c r="C252" s="122" t="s">
        <v>1292</v>
      </c>
      <c r="D252" s="285" t="s">
        <v>9</v>
      </c>
      <c r="E252" s="299"/>
    </row>
    <row r="253" spans="1:5" x14ac:dyDescent="0.2">
      <c r="A253" s="104" t="s">
        <v>839</v>
      </c>
      <c r="B253" s="105" t="s">
        <v>840</v>
      </c>
      <c r="C253" s="122" t="s">
        <v>1293</v>
      </c>
      <c r="D253" s="285" t="s">
        <v>9</v>
      </c>
      <c r="E253" s="299"/>
    </row>
    <row r="254" spans="1:5" x14ac:dyDescent="0.2">
      <c r="A254" s="104" t="s">
        <v>841</v>
      </c>
      <c r="B254" s="105" t="s">
        <v>842</v>
      </c>
      <c r="C254" s="122" t="s">
        <v>1293</v>
      </c>
      <c r="D254" s="285" t="s">
        <v>9</v>
      </c>
      <c r="E254" s="299"/>
    </row>
    <row r="255" spans="1:5" x14ac:dyDescent="0.2">
      <c r="A255" s="104" t="s">
        <v>843</v>
      </c>
      <c r="B255" s="105" t="s">
        <v>844</v>
      </c>
      <c r="C255" s="122" t="s">
        <v>1294</v>
      </c>
      <c r="D255" s="285" t="s">
        <v>9</v>
      </c>
      <c r="E255" s="299"/>
    </row>
    <row r="256" spans="1:5" x14ac:dyDescent="0.2">
      <c r="A256" s="104" t="s">
        <v>846</v>
      </c>
      <c r="B256" s="105" t="s">
        <v>847</v>
      </c>
      <c r="C256" s="122" t="s">
        <v>1294</v>
      </c>
      <c r="D256" s="285" t="s">
        <v>9</v>
      </c>
      <c r="E256" s="299"/>
    </row>
    <row r="257" spans="1:5" x14ac:dyDescent="0.2">
      <c r="A257" s="104" t="s">
        <v>848</v>
      </c>
      <c r="B257" s="105" t="s">
        <v>849</v>
      </c>
      <c r="C257" s="122" t="s">
        <v>1294</v>
      </c>
      <c r="D257" s="285" t="s">
        <v>9</v>
      </c>
      <c r="E257" s="299"/>
    </row>
    <row r="258" spans="1:5" x14ac:dyDescent="0.2">
      <c r="A258" s="104" t="s">
        <v>850</v>
      </c>
      <c r="B258" s="105" t="s">
        <v>851</v>
      </c>
      <c r="C258" s="122" t="s">
        <v>1295</v>
      </c>
      <c r="D258" s="285" t="s">
        <v>9</v>
      </c>
      <c r="E258" s="299"/>
    </row>
    <row r="259" spans="1:5" x14ac:dyDescent="0.2">
      <c r="A259" s="104" t="s">
        <v>852</v>
      </c>
      <c r="B259" s="105" t="s">
        <v>853</v>
      </c>
      <c r="C259" s="122" t="s">
        <v>1295</v>
      </c>
      <c r="D259" s="285" t="s">
        <v>9</v>
      </c>
      <c r="E259" s="299"/>
    </row>
    <row r="260" spans="1:5" x14ac:dyDescent="0.2">
      <c r="A260" s="104" t="s">
        <v>854</v>
      </c>
      <c r="B260" s="105" t="s">
        <v>855</v>
      </c>
      <c r="C260" s="122" t="s">
        <v>1296</v>
      </c>
      <c r="D260" s="285" t="s">
        <v>9</v>
      </c>
      <c r="E260" s="299"/>
    </row>
    <row r="261" spans="1:5" x14ac:dyDescent="0.2">
      <c r="A261" s="104" t="s">
        <v>856</v>
      </c>
      <c r="B261" s="105" t="s">
        <v>857</v>
      </c>
      <c r="C261" s="122" t="s">
        <v>1297</v>
      </c>
      <c r="D261" s="285" t="s">
        <v>9</v>
      </c>
      <c r="E261" s="299"/>
    </row>
    <row r="262" spans="1:5" ht="25.5" x14ac:dyDescent="0.2">
      <c r="A262" s="104" t="s">
        <v>858</v>
      </c>
      <c r="B262" s="105" t="s">
        <v>859</v>
      </c>
      <c r="C262" s="122" t="s">
        <v>1298</v>
      </c>
      <c r="D262" s="285" t="s">
        <v>9</v>
      </c>
      <c r="E262" s="299"/>
    </row>
    <row r="263" spans="1:5" s="145" customFormat="1" x14ac:dyDescent="0.2">
      <c r="A263" s="135" t="s">
        <v>860</v>
      </c>
      <c r="B263" s="136" t="s">
        <v>861</v>
      </c>
      <c r="C263" s="136"/>
      <c r="D263" s="287"/>
      <c r="E263" s="304"/>
    </row>
    <row r="264" spans="1:5" x14ac:dyDescent="0.2">
      <c r="A264" s="104" t="s">
        <v>862</v>
      </c>
      <c r="B264" s="105" t="s">
        <v>863</v>
      </c>
      <c r="C264" s="122" t="s">
        <v>1299</v>
      </c>
      <c r="D264" s="285" t="s">
        <v>9</v>
      </c>
      <c r="E264" s="299"/>
    </row>
    <row r="265" spans="1:5" x14ac:dyDescent="0.2">
      <c r="A265" s="104" t="s">
        <v>865</v>
      </c>
      <c r="B265" s="105" t="s">
        <v>866</v>
      </c>
      <c r="C265" s="122" t="s">
        <v>1300</v>
      </c>
      <c r="D265" s="285" t="s">
        <v>9</v>
      </c>
      <c r="E265" s="299"/>
    </row>
    <row r="266" spans="1:5" x14ac:dyDescent="0.2">
      <c r="A266" s="104" t="s">
        <v>868</v>
      </c>
      <c r="B266" s="105" t="s">
        <v>869</v>
      </c>
      <c r="C266" s="122" t="s">
        <v>1301</v>
      </c>
      <c r="D266" s="285" t="s">
        <v>9</v>
      </c>
      <c r="E266" s="299"/>
    </row>
    <row r="267" spans="1:5" x14ac:dyDescent="0.2">
      <c r="A267" s="104" t="s">
        <v>870</v>
      </c>
      <c r="B267" s="105" t="s">
        <v>871</v>
      </c>
      <c r="C267" s="122" t="s">
        <v>1302</v>
      </c>
      <c r="D267" s="285" t="s">
        <v>9</v>
      </c>
      <c r="E267" s="299"/>
    </row>
    <row r="268" spans="1:5" x14ac:dyDescent="0.2">
      <c r="A268" s="104" t="s">
        <v>872</v>
      </c>
      <c r="B268" s="105" t="s">
        <v>873</v>
      </c>
      <c r="C268" s="122" t="s">
        <v>1303</v>
      </c>
      <c r="D268" s="285" t="s">
        <v>9</v>
      </c>
      <c r="E268" s="299"/>
    </row>
    <row r="269" spans="1:5" s="145" customFormat="1" x14ac:dyDescent="0.2">
      <c r="A269" s="135" t="s">
        <v>875</v>
      </c>
      <c r="B269" s="136" t="s">
        <v>876</v>
      </c>
      <c r="C269" s="136"/>
      <c r="D269" s="287"/>
      <c r="E269" s="304"/>
    </row>
    <row r="270" spans="1:5" ht="25.5" x14ac:dyDescent="0.2">
      <c r="A270" s="104" t="s">
        <v>877</v>
      </c>
      <c r="B270" s="105" t="s">
        <v>878</v>
      </c>
      <c r="C270" s="122" t="s">
        <v>1304</v>
      </c>
      <c r="D270" s="285" t="s">
        <v>9</v>
      </c>
      <c r="E270" s="299"/>
    </row>
    <row r="271" spans="1:5" x14ac:dyDescent="0.2">
      <c r="A271" s="104" t="s">
        <v>879</v>
      </c>
      <c r="B271" s="105" t="s">
        <v>880</v>
      </c>
      <c r="C271" s="122" t="s">
        <v>1305</v>
      </c>
      <c r="D271" s="285" t="s">
        <v>9</v>
      </c>
      <c r="E271" s="299"/>
    </row>
    <row r="272" spans="1:5" x14ac:dyDescent="0.2">
      <c r="A272" s="104" t="s">
        <v>881</v>
      </c>
      <c r="B272" s="105" t="s">
        <v>882</v>
      </c>
      <c r="C272" s="122" t="s">
        <v>1306</v>
      </c>
      <c r="D272" s="285" t="s">
        <v>9</v>
      </c>
      <c r="E272" s="299"/>
    </row>
    <row r="273" spans="1:5" x14ac:dyDescent="0.2">
      <c r="A273" s="104" t="s">
        <v>883</v>
      </c>
      <c r="B273" s="105" t="s">
        <v>884</v>
      </c>
      <c r="C273" s="122" t="s">
        <v>1307</v>
      </c>
      <c r="D273" s="285" t="s">
        <v>9</v>
      </c>
      <c r="E273" s="299"/>
    </row>
    <row r="274" spans="1:5" ht="25.5" x14ac:dyDescent="0.2">
      <c r="A274" s="104" t="s">
        <v>885</v>
      </c>
      <c r="B274" s="105" t="s">
        <v>886</v>
      </c>
      <c r="C274" s="122" t="s">
        <v>1308</v>
      </c>
      <c r="D274" s="285" t="s">
        <v>9</v>
      </c>
      <c r="E274" s="299"/>
    </row>
    <row r="275" spans="1:5" s="145" customFormat="1" x14ac:dyDescent="0.2">
      <c r="A275" s="135" t="s">
        <v>888</v>
      </c>
      <c r="B275" s="136" t="s">
        <v>889</v>
      </c>
      <c r="C275" s="136"/>
      <c r="D275" s="287"/>
      <c r="E275" s="304"/>
    </row>
    <row r="276" spans="1:5" ht="63.75" x14ac:dyDescent="0.2">
      <c r="A276" s="104" t="s">
        <v>890</v>
      </c>
      <c r="B276" s="105" t="s">
        <v>891</v>
      </c>
      <c r="C276" s="122" t="s">
        <v>1309</v>
      </c>
      <c r="D276" s="285" t="s">
        <v>9</v>
      </c>
      <c r="E276" s="299"/>
    </row>
    <row r="277" spans="1:5" ht="63.75" x14ac:dyDescent="0.2">
      <c r="A277" s="104" t="s">
        <v>892</v>
      </c>
      <c r="B277" s="105" t="s">
        <v>893</v>
      </c>
      <c r="C277" s="122" t="s">
        <v>1309</v>
      </c>
      <c r="D277" s="285" t="s">
        <v>9</v>
      </c>
      <c r="E277" s="299"/>
    </row>
    <row r="278" spans="1:5" ht="51" x14ac:dyDescent="0.2">
      <c r="A278" s="104" t="s">
        <v>894</v>
      </c>
      <c r="B278" s="105" t="s">
        <v>895</v>
      </c>
      <c r="C278" s="122" t="s">
        <v>1310</v>
      </c>
      <c r="D278" s="285" t="s">
        <v>9</v>
      </c>
      <c r="E278" s="299"/>
    </row>
    <row r="279" spans="1:5" s="145" customFormat="1" x14ac:dyDescent="0.2">
      <c r="A279" s="135" t="s">
        <v>897</v>
      </c>
      <c r="B279" s="136" t="s">
        <v>898</v>
      </c>
      <c r="C279" s="136"/>
      <c r="D279" s="287"/>
      <c r="E279" s="304"/>
    </row>
    <row r="280" spans="1:5" x14ac:dyDescent="0.2">
      <c r="A280" s="104" t="s">
        <v>899</v>
      </c>
      <c r="B280" s="105" t="s">
        <v>900</v>
      </c>
      <c r="C280" s="122" t="s">
        <v>1311</v>
      </c>
      <c r="D280" s="285" t="s">
        <v>9</v>
      </c>
      <c r="E280" s="299"/>
    </row>
    <row r="281" spans="1:5" s="145" customFormat="1" x14ac:dyDescent="0.2">
      <c r="A281" s="135" t="s">
        <v>901</v>
      </c>
      <c r="B281" s="136" t="s">
        <v>902</v>
      </c>
      <c r="C281" s="136"/>
      <c r="D281" s="287"/>
      <c r="E281" s="304"/>
    </row>
    <row r="282" spans="1:5" ht="25.5" x14ac:dyDescent="0.2">
      <c r="A282" s="104" t="s">
        <v>903</v>
      </c>
      <c r="B282" s="105" t="s">
        <v>904</v>
      </c>
      <c r="C282" s="122" t="s">
        <v>1312</v>
      </c>
      <c r="D282" s="285" t="s">
        <v>16</v>
      </c>
      <c r="E282" s="299"/>
    </row>
    <row r="283" spans="1:5" ht="25.5" x14ac:dyDescent="0.2">
      <c r="A283" s="104" t="s">
        <v>905</v>
      </c>
      <c r="B283" s="105" t="s">
        <v>906</v>
      </c>
      <c r="C283" s="122" t="s">
        <v>1313</v>
      </c>
      <c r="D283" s="285" t="s">
        <v>9</v>
      </c>
      <c r="E283" s="299"/>
    </row>
    <row r="284" spans="1:5" ht="25.5" x14ac:dyDescent="0.2">
      <c r="A284" s="104" t="s">
        <v>907</v>
      </c>
      <c r="B284" s="105" t="s">
        <v>908</v>
      </c>
      <c r="C284" s="122" t="s">
        <v>1314</v>
      </c>
      <c r="D284" s="285" t="s">
        <v>9</v>
      </c>
      <c r="E284" s="299"/>
    </row>
    <row r="285" spans="1:5" x14ac:dyDescent="0.2">
      <c r="A285" s="104" t="s">
        <v>909</v>
      </c>
      <c r="B285" s="105" t="s">
        <v>910</v>
      </c>
      <c r="C285" s="122" t="s">
        <v>1314</v>
      </c>
      <c r="D285" s="285" t="s">
        <v>9</v>
      </c>
      <c r="E285" s="299"/>
    </row>
    <row r="286" spans="1:5" ht="25.5" x14ac:dyDescent="0.2">
      <c r="A286" s="104" t="s">
        <v>911</v>
      </c>
      <c r="B286" s="105" t="s">
        <v>912</v>
      </c>
      <c r="C286" s="122" t="s">
        <v>1315</v>
      </c>
      <c r="D286" s="285" t="s">
        <v>9</v>
      </c>
      <c r="E286" s="299"/>
    </row>
    <row r="287" spans="1:5" s="113" customFormat="1" x14ac:dyDescent="0.2">
      <c r="A287" s="123" t="s">
        <v>914</v>
      </c>
      <c r="B287" s="124" t="s">
        <v>253</v>
      </c>
      <c r="C287" s="124"/>
      <c r="D287" s="286"/>
      <c r="E287" s="303"/>
    </row>
    <row r="288" spans="1:5" s="145" customFormat="1" x14ac:dyDescent="0.2">
      <c r="A288" s="135" t="s">
        <v>915</v>
      </c>
      <c r="B288" s="136" t="s">
        <v>916</v>
      </c>
      <c r="C288" s="136"/>
      <c r="D288" s="287"/>
      <c r="E288" s="304"/>
    </row>
    <row r="289" spans="1:5" ht="25.5" x14ac:dyDescent="0.2">
      <c r="A289" s="104" t="s">
        <v>917</v>
      </c>
      <c r="B289" s="105" t="s">
        <v>918</v>
      </c>
      <c r="C289" s="122" t="s">
        <v>1316</v>
      </c>
      <c r="D289" s="285" t="s">
        <v>9</v>
      </c>
      <c r="E289" s="299"/>
    </row>
    <row r="290" spans="1:5" s="145" customFormat="1" x14ac:dyDescent="0.2">
      <c r="A290" s="135" t="s">
        <v>920</v>
      </c>
      <c r="B290" s="136" t="s">
        <v>921</v>
      </c>
      <c r="C290" s="136"/>
      <c r="D290" s="287"/>
      <c r="E290" s="304"/>
    </row>
    <row r="291" spans="1:5" x14ac:dyDescent="0.2">
      <c r="A291" s="104" t="s">
        <v>922</v>
      </c>
      <c r="B291" s="105" t="s">
        <v>923</v>
      </c>
      <c r="C291" s="122" t="s">
        <v>1317</v>
      </c>
      <c r="D291" s="285" t="s">
        <v>9</v>
      </c>
      <c r="E291" s="299"/>
    </row>
    <row r="292" spans="1:5" x14ac:dyDescent="0.2">
      <c r="A292" s="104" t="s">
        <v>924</v>
      </c>
      <c r="B292" s="105" t="s">
        <v>925</v>
      </c>
      <c r="C292" s="122" t="s">
        <v>1318</v>
      </c>
      <c r="D292" s="285" t="s">
        <v>9</v>
      </c>
      <c r="E292" s="299"/>
    </row>
    <row r="293" spans="1:5" s="145" customFormat="1" x14ac:dyDescent="0.2">
      <c r="A293" s="135" t="s">
        <v>926</v>
      </c>
      <c r="B293" s="136" t="s">
        <v>861</v>
      </c>
      <c r="C293" s="136"/>
      <c r="D293" s="287"/>
      <c r="E293" s="304"/>
    </row>
    <row r="294" spans="1:5" x14ac:dyDescent="0.2">
      <c r="A294" s="104" t="s">
        <v>927</v>
      </c>
      <c r="B294" s="105" t="s">
        <v>863</v>
      </c>
      <c r="C294" s="122" t="s">
        <v>1299</v>
      </c>
      <c r="D294" s="285" t="s">
        <v>9</v>
      </c>
      <c r="E294" s="299"/>
    </row>
    <row r="295" spans="1:5" x14ac:dyDescent="0.2">
      <c r="A295" s="104" t="s">
        <v>929</v>
      </c>
      <c r="B295" s="105" t="s">
        <v>866</v>
      </c>
      <c r="C295" s="122" t="s">
        <v>1300</v>
      </c>
      <c r="D295" s="285" t="s">
        <v>9</v>
      </c>
      <c r="E295" s="299"/>
    </row>
    <row r="296" spans="1:5" ht="25.5" x14ac:dyDescent="0.2">
      <c r="A296" s="104" t="s">
        <v>930</v>
      </c>
      <c r="B296" s="105" t="s">
        <v>931</v>
      </c>
      <c r="C296" s="122" t="s">
        <v>1319</v>
      </c>
      <c r="D296" s="285" t="s">
        <v>9</v>
      </c>
      <c r="E296" s="299"/>
    </row>
    <row r="297" spans="1:5" x14ac:dyDescent="0.2">
      <c r="A297" s="104" t="s">
        <v>933</v>
      </c>
      <c r="B297" s="105" t="s">
        <v>934</v>
      </c>
      <c r="C297" s="122" t="s">
        <v>1320</v>
      </c>
      <c r="D297" s="285" t="s">
        <v>9</v>
      </c>
      <c r="E297" s="299"/>
    </row>
    <row r="298" spans="1:5" x14ac:dyDescent="0.2">
      <c r="A298" s="104" t="s">
        <v>935</v>
      </c>
      <c r="B298" s="105" t="s">
        <v>871</v>
      </c>
      <c r="C298" s="122" t="s">
        <v>1302</v>
      </c>
      <c r="D298" s="285" t="s">
        <v>9</v>
      </c>
      <c r="E298" s="299"/>
    </row>
    <row r="299" spans="1:5" x14ac:dyDescent="0.2">
      <c r="A299" s="104" t="s">
        <v>936</v>
      </c>
      <c r="B299" s="105" t="s">
        <v>873</v>
      </c>
      <c r="C299" s="122" t="s">
        <v>1303</v>
      </c>
      <c r="D299" s="285" t="s">
        <v>9</v>
      </c>
      <c r="E299" s="299"/>
    </row>
    <row r="300" spans="1:5" s="145" customFormat="1" x14ac:dyDescent="0.2">
      <c r="A300" s="135" t="s">
        <v>938</v>
      </c>
      <c r="B300" s="136" t="s">
        <v>939</v>
      </c>
      <c r="C300" s="136"/>
      <c r="D300" s="287"/>
      <c r="E300" s="304"/>
    </row>
    <row r="301" spans="1:5" ht="25.5" x14ac:dyDescent="0.2">
      <c r="A301" s="104" t="s">
        <v>940</v>
      </c>
      <c r="B301" s="105" t="s">
        <v>941</v>
      </c>
      <c r="C301" s="122" t="s">
        <v>1305</v>
      </c>
      <c r="D301" s="285" t="s">
        <v>9</v>
      </c>
      <c r="E301" s="299"/>
    </row>
    <row r="302" spans="1:5" x14ac:dyDescent="0.2">
      <c r="A302" s="104" t="s">
        <v>942</v>
      </c>
      <c r="B302" s="105" t="s">
        <v>943</v>
      </c>
      <c r="C302" s="122" t="s">
        <v>1321</v>
      </c>
      <c r="D302" s="285" t="s">
        <v>9</v>
      </c>
      <c r="E302" s="299"/>
    </row>
    <row r="303" spans="1:5" s="145" customFormat="1" x14ac:dyDescent="0.2">
      <c r="A303" s="135" t="s">
        <v>944</v>
      </c>
      <c r="B303" s="136" t="s">
        <v>902</v>
      </c>
      <c r="C303" s="136"/>
      <c r="D303" s="287"/>
      <c r="E303" s="304"/>
    </row>
    <row r="304" spans="1:5" ht="25.5" x14ac:dyDescent="0.2">
      <c r="A304" s="104" t="s">
        <v>945</v>
      </c>
      <c r="B304" s="105" t="s">
        <v>946</v>
      </c>
      <c r="C304" s="122" t="s">
        <v>1312</v>
      </c>
      <c r="D304" s="285" t="s">
        <v>16</v>
      </c>
      <c r="E304" s="299"/>
    </row>
    <row r="305" spans="1:5" ht="25.5" x14ac:dyDescent="0.2">
      <c r="A305" s="104" t="s">
        <v>947</v>
      </c>
      <c r="B305" s="105" t="s">
        <v>948</v>
      </c>
      <c r="C305" s="122" t="s">
        <v>1314</v>
      </c>
      <c r="D305" s="285" t="s">
        <v>9</v>
      </c>
      <c r="E305" s="299"/>
    </row>
    <row r="306" spans="1:5" x14ac:dyDescent="0.2">
      <c r="A306" s="104" t="s">
        <v>949</v>
      </c>
      <c r="B306" s="105" t="s">
        <v>950</v>
      </c>
      <c r="C306" s="122" t="s">
        <v>1322</v>
      </c>
      <c r="D306" s="285" t="s">
        <v>1323</v>
      </c>
      <c r="E306" s="299"/>
    </row>
    <row r="307" spans="1:5" s="113" customFormat="1" x14ac:dyDescent="0.2">
      <c r="A307" s="123" t="s">
        <v>952</v>
      </c>
      <c r="B307" s="124" t="s">
        <v>185</v>
      </c>
      <c r="C307" s="124"/>
      <c r="D307" s="286"/>
      <c r="E307" s="303"/>
    </row>
    <row r="308" spans="1:5" ht="25.5" x14ac:dyDescent="0.2">
      <c r="A308" s="104" t="s">
        <v>953</v>
      </c>
      <c r="B308" s="105" t="s">
        <v>954</v>
      </c>
      <c r="C308" s="122" t="s">
        <v>55</v>
      </c>
      <c r="D308" s="285" t="s">
        <v>9</v>
      </c>
      <c r="E308" s="299"/>
    </row>
    <row r="309" spans="1:5" x14ac:dyDescent="0.2">
      <c r="A309" s="104" t="s">
        <v>955</v>
      </c>
      <c r="B309" s="105" t="s">
        <v>956</v>
      </c>
      <c r="C309" s="122" t="s">
        <v>55</v>
      </c>
      <c r="D309" s="285" t="s">
        <v>9</v>
      </c>
      <c r="E309" s="299"/>
    </row>
    <row r="310" spans="1:5" ht="51" x14ac:dyDescent="0.2">
      <c r="A310" s="104" t="s">
        <v>957</v>
      </c>
      <c r="B310" s="105" t="s">
        <v>958</v>
      </c>
      <c r="C310" s="122" t="s">
        <v>1324</v>
      </c>
      <c r="D310" s="285" t="s">
        <v>16</v>
      </c>
      <c r="E310" s="299"/>
    </row>
    <row r="311" spans="1:5" ht="51" x14ac:dyDescent="0.2">
      <c r="A311" s="104" t="s">
        <v>959</v>
      </c>
      <c r="B311" s="105" t="s">
        <v>960</v>
      </c>
      <c r="C311" s="122" t="s">
        <v>1324</v>
      </c>
      <c r="D311" s="285" t="s">
        <v>16</v>
      </c>
      <c r="E311" s="299"/>
    </row>
    <row r="312" spans="1:5" ht="51" x14ac:dyDescent="0.2">
      <c r="A312" s="104" t="s">
        <v>961</v>
      </c>
      <c r="B312" s="105" t="s">
        <v>962</v>
      </c>
      <c r="C312" s="122" t="s">
        <v>1324</v>
      </c>
      <c r="D312" s="285" t="s">
        <v>16</v>
      </c>
      <c r="E312" s="299"/>
    </row>
    <row r="313" spans="1:5" ht="51" x14ac:dyDescent="0.2">
      <c r="A313" s="104" t="s">
        <v>963</v>
      </c>
      <c r="B313" s="105" t="s">
        <v>964</v>
      </c>
      <c r="C313" s="122" t="s">
        <v>1325</v>
      </c>
      <c r="D313" s="285" t="s">
        <v>16</v>
      </c>
      <c r="E313" s="299"/>
    </row>
    <row r="314" spans="1:5" ht="51" x14ac:dyDescent="0.2">
      <c r="A314" s="104" t="s">
        <v>965</v>
      </c>
      <c r="B314" s="105" t="s">
        <v>966</v>
      </c>
      <c r="C314" s="122" t="s">
        <v>1326</v>
      </c>
      <c r="D314" s="285" t="s">
        <v>16</v>
      </c>
      <c r="E314" s="299"/>
    </row>
    <row r="315" spans="1:5" ht="38.25" x14ac:dyDescent="0.2">
      <c r="A315" s="104" t="s">
        <v>967</v>
      </c>
      <c r="B315" s="105" t="s">
        <v>968</v>
      </c>
      <c r="C315" s="122" t="s">
        <v>1327</v>
      </c>
      <c r="D315" s="285" t="s">
        <v>16</v>
      </c>
      <c r="E315" s="299"/>
    </row>
    <row r="316" spans="1:5" ht="38.25" x14ac:dyDescent="0.2">
      <c r="A316" s="104" t="s">
        <v>969</v>
      </c>
      <c r="B316" s="105" t="s">
        <v>970</v>
      </c>
      <c r="C316" s="122" t="s">
        <v>1328</v>
      </c>
      <c r="D316" s="285" t="s">
        <v>16</v>
      </c>
      <c r="E316" s="299"/>
    </row>
    <row r="317" spans="1:5" ht="38.25" x14ac:dyDescent="0.2">
      <c r="A317" s="104" t="s">
        <v>971</v>
      </c>
      <c r="B317" s="105" t="s">
        <v>972</v>
      </c>
      <c r="C317" s="122" t="s">
        <v>1329</v>
      </c>
      <c r="D317" s="285" t="s">
        <v>16</v>
      </c>
      <c r="E317" s="299"/>
    </row>
    <row r="318" spans="1:5" s="113" customFormat="1" x14ac:dyDescent="0.2">
      <c r="A318" s="123" t="s">
        <v>973</v>
      </c>
      <c r="B318" s="124" t="s">
        <v>194</v>
      </c>
      <c r="C318" s="124"/>
      <c r="D318" s="286"/>
      <c r="E318" s="303"/>
    </row>
    <row r="319" spans="1:5" ht="25.5" x14ac:dyDescent="0.2">
      <c r="A319" s="104" t="s">
        <v>974</v>
      </c>
      <c r="B319" s="105" t="s">
        <v>975</v>
      </c>
      <c r="C319" s="122" t="s">
        <v>196</v>
      </c>
      <c r="D319" s="285" t="s">
        <v>16</v>
      </c>
      <c r="E319" s="299"/>
    </row>
    <row r="320" spans="1:5" ht="25.5" x14ac:dyDescent="0.2">
      <c r="A320" s="104" t="s">
        <v>976</v>
      </c>
      <c r="B320" s="105" t="s">
        <v>977</v>
      </c>
      <c r="C320" s="122" t="s">
        <v>200</v>
      </c>
      <c r="D320" s="285" t="s">
        <v>16</v>
      </c>
      <c r="E320" s="299"/>
    </row>
    <row r="321" spans="1:5" ht="38.25" x14ac:dyDescent="0.2">
      <c r="A321" s="104" t="s">
        <v>978</v>
      </c>
      <c r="B321" s="105" t="s">
        <v>979</v>
      </c>
      <c r="C321" s="122" t="s">
        <v>1330</v>
      </c>
      <c r="D321" s="285" t="s">
        <v>16</v>
      </c>
      <c r="E321" s="299"/>
    </row>
    <row r="322" spans="1:5" ht="25.5" x14ac:dyDescent="0.2">
      <c r="A322" s="104" t="s">
        <v>980</v>
      </c>
      <c r="B322" s="105" t="s">
        <v>981</v>
      </c>
      <c r="C322" s="122" t="s">
        <v>447</v>
      </c>
      <c r="D322" s="285" t="s">
        <v>16</v>
      </c>
      <c r="E322" s="299"/>
    </row>
    <row r="323" spans="1:5" s="121" customFormat="1" x14ac:dyDescent="0.2">
      <c r="A323" s="116" t="s">
        <v>254</v>
      </c>
      <c r="B323" s="117" t="s">
        <v>255</v>
      </c>
      <c r="C323" s="117"/>
      <c r="D323" s="284"/>
      <c r="E323" s="302"/>
    </row>
    <row r="324" spans="1:5" s="113" customFormat="1" x14ac:dyDescent="0.2">
      <c r="A324" s="123" t="s">
        <v>256</v>
      </c>
      <c r="B324" s="124" t="s">
        <v>257</v>
      </c>
      <c r="C324" s="124"/>
      <c r="D324" s="286"/>
      <c r="E324" s="303"/>
    </row>
    <row r="325" spans="1:5" ht="51" x14ac:dyDescent="0.2">
      <c r="A325" s="104" t="s">
        <v>258</v>
      </c>
      <c r="B325" s="105" t="s">
        <v>982</v>
      </c>
      <c r="C325" s="122" t="s">
        <v>1331</v>
      </c>
      <c r="D325" s="285" t="s">
        <v>16</v>
      </c>
      <c r="E325" s="299"/>
    </row>
    <row r="326" spans="1:5" ht="25.5" x14ac:dyDescent="0.2">
      <c r="A326" s="104" t="s">
        <v>260</v>
      </c>
      <c r="B326" s="105" t="s">
        <v>259</v>
      </c>
      <c r="C326" s="122" t="s">
        <v>46</v>
      </c>
      <c r="D326" s="285" t="s">
        <v>4</v>
      </c>
      <c r="E326" s="299"/>
    </row>
    <row r="327" spans="1:5" x14ac:dyDescent="0.2">
      <c r="A327" s="104" t="s">
        <v>262</v>
      </c>
      <c r="B327" s="105" t="s">
        <v>264</v>
      </c>
      <c r="C327" s="122" t="s">
        <v>263</v>
      </c>
      <c r="D327" s="285" t="s">
        <v>4</v>
      </c>
      <c r="E327" s="299"/>
    </row>
    <row r="328" spans="1:5" x14ac:dyDescent="0.2">
      <c r="A328" s="104" t="s">
        <v>265</v>
      </c>
      <c r="B328" s="105" t="s">
        <v>985</v>
      </c>
      <c r="C328" s="122" t="s">
        <v>266</v>
      </c>
      <c r="D328" s="285" t="s">
        <v>4</v>
      </c>
      <c r="E328" s="299"/>
    </row>
    <row r="329" spans="1:5" x14ac:dyDescent="0.2">
      <c r="A329" s="104" t="s">
        <v>986</v>
      </c>
      <c r="B329" s="105" t="s">
        <v>987</v>
      </c>
      <c r="C329" s="122" t="s">
        <v>261</v>
      </c>
      <c r="D329" s="285" t="s">
        <v>9</v>
      </c>
      <c r="E329" s="299"/>
    </row>
    <row r="330" spans="1:5" s="113" customFormat="1" x14ac:dyDescent="0.2">
      <c r="A330" s="123" t="s">
        <v>267</v>
      </c>
      <c r="B330" s="124" t="s">
        <v>268</v>
      </c>
      <c r="C330" s="124"/>
      <c r="D330" s="286"/>
      <c r="E330" s="303"/>
    </row>
    <row r="331" spans="1:5" ht="38.25" x14ac:dyDescent="0.2">
      <c r="A331" s="104" t="s">
        <v>269</v>
      </c>
      <c r="B331" s="105" t="s">
        <v>989</v>
      </c>
      <c r="C331" s="122" t="s">
        <v>94</v>
      </c>
      <c r="D331" s="285" t="s">
        <v>9</v>
      </c>
      <c r="E331" s="299"/>
    </row>
    <row r="332" spans="1:5" ht="38.25" x14ac:dyDescent="0.2">
      <c r="A332" s="104" t="s">
        <v>271</v>
      </c>
      <c r="B332" s="105" t="s">
        <v>270</v>
      </c>
      <c r="C332" s="122" t="s">
        <v>1332</v>
      </c>
      <c r="D332" s="285" t="s">
        <v>16</v>
      </c>
      <c r="E332" s="299"/>
    </row>
    <row r="333" spans="1:5" ht="38.25" x14ac:dyDescent="0.2">
      <c r="A333" s="104" t="s">
        <v>274</v>
      </c>
      <c r="B333" s="105" t="s">
        <v>275</v>
      </c>
      <c r="C333" s="122" t="s">
        <v>1333</v>
      </c>
      <c r="D333" s="285" t="s">
        <v>16</v>
      </c>
      <c r="E333" s="299"/>
    </row>
    <row r="334" spans="1:5" ht="25.5" x14ac:dyDescent="0.2">
      <c r="A334" s="104" t="s">
        <v>276</v>
      </c>
      <c r="B334" s="105" t="s">
        <v>273</v>
      </c>
      <c r="C334" s="122" t="s">
        <v>272</v>
      </c>
      <c r="D334" s="285" t="s">
        <v>4</v>
      </c>
      <c r="E334" s="299"/>
    </row>
    <row r="335" spans="1:5" ht="25.5" x14ac:dyDescent="0.2">
      <c r="A335" s="104" t="s">
        <v>278</v>
      </c>
      <c r="B335" s="105" t="s">
        <v>992</v>
      </c>
      <c r="C335" s="122" t="s">
        <v>277</v>
      </c>
      <c r="D335" s="285" t="s">
        <v>4</v>
      </c>
      <c r="E335" s="299"/>
    </row>
    <row r="336" spans="1:5" ht="25.5" x14ac:dyDescent="0.2">
      <c r="A336" s="104" t="s">
        <v>279</v>
      </c>
      <c r="B336" s="105" t="s">
        <v>994</v>
      </c>
      <c r="C336" s="122" t="s">
        <v>1196</v>
      </c>
      <c r="D336" s="285" t="s">
        <v>9</v>
      </c>
      <c r="E336" s="299"/>
    </row>
    <row r="337" spans="1:5" ht="25.5" x14ac:dyDescent="0.2">
      <c r="A337" s="104" t="s">
        <v>995</v>
      </c>
      <c r="B337" s="105" t="s">
        <v>996</v>
      </c>
      <c r="C337" s="122" t="s">
        <v>1334</v>
      </c>
      <c r="D337" s="285" t="s">
        <v>9</v>
      </c>
      <c r="E337" s="299"/>
    </row>
    <row r="338" spans="1:5" ht="25.5" x14ac:dyDescent="0.2">
      <c r="A338" s="104" t="s">
        <v>997</v>
      </c>
      <c r="B338" s="105" t="s">
        <v>998</v>
      </c>
      <c r="C338" s="122" t="s">
        <v>1335</v>
      </c>
      <c r="D338" s="285" t="s">
        <v>16</v>
      </c>
      <c r="E338" s="299"/>
    </row>
    <row r="339" spans="1:5" ht="25.5" x14ac:dyDescent="0.2">
      <c r="A339" s="104" t="s">
        <v>999</v>
      </c>
      <c r="B339" s="105" t="s">
        <v>1000</v>
      </c>
      <c r="C339" s="122" t="s">
        <v>1336</v>
      </c>
      <c r="D339" s="285" t="s">
        <v>16</v>
      </c>
      <c r="E339" s="299"/>
    </row>
    <row r="340" spans="1:5" s="113" customFormat="1" x14ac:dyDescent="0.2">
      <c r="A340" s="123" t="s">
        <v>280</v>
      </c>
      <c r="B340" s="124" t="s">
        <v>638</v>
      </c>
      <c r="C340" s="124"/>
      <c r="D340" s="286"/>
      <c r="E340" s="303"/>
    </row>
    <row r="341" spans="1:5" ht="25.5" x14ac:dyDescent="0.2">
      <c r="A341" s="104" t="s">
        <v>281</v>
      </c>
      <c r="B341" s="105" t="s">
        <v>282</v>
      </c>
      <c r="C341" s="122" t="s">
        <v>139</v>
      </c>
      <c r="D341" s="285" t="s">
        <v>9</v>
      </c>
      <c r="E341" s="299"/>
    </row>
    <row r="342" spans="1:5" ht="38.25" x14ac:dyDescent="0.2">
      <c r="A342" s="104" t="s">
        <v>283</v>
      </c>
      <c r="B342" s="105" t="s">
        <v>284</v>
      </c>
      <c r="C342" s="122" t="s">
        <v>139</v>
      </c>
      <c r="D342" s="285" t="s">
        <v>9</v>
      </c>
      <c r="E342" s="299"/>
    </row>
    <row r="343" spans="1:5" ht="38.25" x14ac:dyDescent="0.2">
      <c r="A343" s="104" t="s">
        <v>285</v>
      </c>
      <c r="B343" s="105" t="s">
        <v>286</v>
      </c>
      <c r="C343" s="122" t="s">
        <v>139</v>
      </c>
      <c r="D343" s="285" t="s">
        <v>9</v>
      </c>
      <c r="E343" s="299"/>
    </row>
    <row r="344" spans="1:5" ht="25.5" x14ac:dyDescent="0.2">
      <c r="A344" s="104" t="s">
        <v>287</v>
      </c>
      <c r="B344" s="105" t="s">
        <v>288</v>
      </c>
      <c r="C344" s="122" t="s">
        <v>139</v>
      </c>
      <c r="D344" s="285" t="s">
        <v>9</v>
      </c>
      <c r="E344" s="299"/>
    </row>
    <row r="345" spans="1:5" ht="38.25" x14ac:dyDescent="0.2">
      <c r="A345" s="104" t="s">
        <v>289</v>
      </c>
      <c r="B345" s="105" t="s">
        <v>1006</v>
      </c>
      <c r="C345" s="122" t="s">
        <v>139</v>
      </c>
      <c r="D345" s="285" t="s">
        <v>9</v>
      </c>
      <c r="E345" s="299"/>
    </row>
    <row r="346" spans="1:5" ht="38.25" x14ac:dyDescent="0.2">
      <c r="A346" s="104" t="s">
        <v>291</v>
      </c>
      <c r="B346" s="105" t="s">
        <v>290</v>
      </c>
      <c r="C346" s="122" t="s">
        <v>139</v>
      </c>
      <c r="D346" s="285" t="s">
        <v>9</v>
      </c>
      <c r="E346" s="299"/>
    </row>
    <row r="347" spans="1:5" ht="25.5" x14ac:dyDescent="0.2">
      <c r="A347" s="104" t="s">
        <v>293</v>
      </c>
      <c r="B347" s="105" t="s">
        <v>303</v>
      </c>
      <c r="C347" s="122" t="s">
        <v>302</v>
      </c>
      <c r="D347" s="285" t="s">
        <v>9</v>
      </c>
      <c r="E347" s="299"/>
    </row>
    <row r="348" spans="1:5" ht="51" x14ac:dyDescent="0.2">
      <c r="A348" s="104" t="s">
        <v>295</v>
      </c>
      <c r="B348" s="105" t="s">
        <v>1010</v>
      </c>
      <c r="C348" s="122" t="s">
        <v>292</v>
      </c>
      <c r="D348" s="285" t="s">
        <v>9</v>
      </c>
      <c r="E348" s="299"/>
    </row>
    <row r="349" spans="1:5" ht="25.5" x14ac:dyDescent="0.2">
      <c r="A349" s="104" t="s">
        <v>298</v>
      </c>
      <c r="B349" s="105" t="s">
        <v>294</v>
      </c>
      <c r="C349" s="122" t="s">
        <v>292</v>
      </c>
      <c r="D349" s="285" t="s">
        <v>9</v>
      </c>
      <c r="E349" s="299"/>
    </row>
    <row r="350" spans="1:5" ht="25.5" x14ac:dyDescent="0.2">
      <c r="A350" s="104" t="s">
        <v>300</v>
      </c>
      <c r="B350" s="105" t="s">
        <v>297</v>
      </c>
      <c r="C350" s="122" t="s">
        <v>296</v>
      </c>
      <c r="D350" s="285" t="s">
        <v>9</v>
      </c>
      <c r="E350" s="299"/>
    </row>
    <row r="351" spans="1:5" ht="38.25" x14ac:dyDescent="0.2">
      <c r="A351" s="104" t="s">
        <v>301</v>
      </c>
      <c r="B351" s="105" t="s">
        <v>1013</v>
      </c>
      <c r="C351" s="122" t="s">
        <v>299</v>
      </c>
      <c r="D351" s="285" t="s">
        <v>9</v>
      </c>
      <c r="E351" s="299"/>
    </row>
    <row r="352" spans="1:5" ht="38.25" x14ac:dyDescent="0.2">
      <c r="A352" s="104" t="s">
        <v>304</v>
      </c>
      <c r="B352" s="105" t="s">
        <v>1015</v>
      </c>
      <c r="C352" s="122" t="s">
        <v>299</v>
      </c>
      <c r="D352" s="285" t="s">
        <v>9</v>
      </c>
      <c r="E352" s="299"/>
    </row>
    <row r="353" spans="1:5" ht="38.25" x14ac:dyDescent="0.2">
      <c r="A353" s="104" t="s">
        <v>1017</v>
      </c>
      <c r="B353" s="105" t="s">
        <v>1018</v>
      </c>
      <c r="C353" s="122" t="s">
        <v>1337</v>
      </c>
      <c r="D353" s="285" t="s">
        <v>9</v>
      </c>
      <c r="E353" s="299"/>
    </row>
    <row r="354" spans="1:5" s="113" customFormat="1" x14ac:dyDescent="0.2">
      <c r="A354" s="123" t="s">
        <v>305</v>
      </c>
      <c r="B354" s="124" t="s">
        <v>306</v>
      </c>
      <c r="C354" s="124"/>
      <c r="D354" s="286"/>
      <c r="E354" s="303"/>
    </row>
    <row r="355" spans="1:5" ht="25.5" x14ac:dyDescent="0.2">
      <c r="A355" s="104" t="s">
        <v>307</v>
      </c>
      <c r="B355" s="105" t="s">
        <v>1020</v>
      </c>
      <c r="C355" s="122" t="s">
        <v>1338</v>
      </c>
      <c r="D355" s="285" t="s">
        <v>4</v>
      </c>
      <c r="E355" s="299"/>
    </row>
    <row r="356" spans="1:5" ht="25.5" x14ac:dyDescent="0.2">
      <c r="A356" s="104" t="s">
        <v>309</v>
      </c>
      <c r="B356" s="105" t="s">
        <v>1021</v>
      </c>
      <c r="C356" s="122" t="s">
        <v>1339</v>
      </c>
      <c r="D356" s="285" t="s">
        <v>16</v>
      </c>
      <c r="E356" s="299"/>
    </row>
    <row r="357" spans="1:5" x14ac:dyDescent="0.2">
      <c r="A357" s="104" t="s">
        <v>312</v>
      </c>
      <c r="B357" s="105" t="s">
        <v>1022</v>
      </c>
      <c r="C357" s="122" t="s">
        <v>308</v>
      </c>
      <c r="D357" s="285" t="s">
        <v>9</v>
      </c>
      <c r="E357" s="299"/>
    </row>
    <row r="358" spans="1:5" s="113" customFormat="1" x14ac:dyDescent="0.2">
      <c r="A358" s="123" t="s">
        <v>313</v>
      </c>
      <c r="B358" s="124" t="s">
        <v>1023</v>
      </c>
      <c r="C358" s="124"/>
      <c r="D358" s="286"/>
      <c r="E358" s="303"/>
    </row>
    <row r="359" spans="1:5" ht="51" x14ac:dyDescent="0.2">
      <c r="A359" s="104" t="s">
        <v>314</v>
      </c>
      <c r="B359" s="105" t="s">
        <v>1024</v>
      </c>
      <c r="C359" s="122" t="s">
        <v>1340</v>
      </c>
      <c r="D359" s="285" t="s">
        <v>16</v>
      </c>
      <c r="E359" s="299"/>
    </row>
    <row r="360" spans="1:5" ht="51" x14ac:dyDescent="0.2">
      <c r="A360" s="104" t="s">
        <v>316</v>
      </c>
      <c r="B360" s="105" t="s">
        <v>1025</v>
      </c>
      <c r="C360" s="122" t="s">
        <v>1341</v>
      </c>
      <c r="D360" s="285" t="s">
        <v>16</v>
      </c>
      <c r="E360" s="299"/>
    </row>
    <row r="361" spans="1:5" ht="25.5" x14ac:dyDescent="0.2">
      <c r="A361" s="104" t="s">
        <v>318</v>
      </c>
      <c r="B361" s="105" t="s">
        <v>311</v>
      </c>
      <c r="C361" s="122" t="s">
        <v>310</v>
      </c>
      <c r="D361" s="285" t="s">
        <v>16</v>
      </c>
      <c r="E361" s="299"/>
    </row>
    <row r="362" spans="1:5" ht="25.5" x14ac:dyDescent="0.2">
      <c r="A362" s="104" t="s">
        <v>320</v>
      </c>
      <c r="B362" s="105" t="s">
        <v>1026</v>
      </c>
      <c r="C362" s="122" t="s">
        <v>1342</v>
      </c>
      <c r="D362" s="285" t="s">
        <v>16</v>
      </c>
      <c r="E362" s="299"/>
    </row>
    <row r="363" spans="1:5" s="113" customFormat="1" x14ac:dyDescent="0.2">
      <c r="A363" s="123" t="s">
        <v>322</v>
      </c>
      <c r="B363" s="124" t="s">
        <v>1027</v>
      </c>
      <c r="C363" s="124"/>
      <c r="D363" s="286"/>
      <c r="E363" s="303"/>
    </row>
    <row r="364" spans="1:5" ht="25.5" x14ac:dyDescent="0.2">
      <c r="A364" s="104" t="s">
        <v>323</v>
      </c>
      <c r="B364" s="105" t="s">
        <v>1028</v>
      </c>
      <c r="C364" s="122" t="s">
        <v>1343</v>
      </c>
      <c r="D364" s="285" t="s">
        <v>16</v>
      </c>
      <c r="E364" s="299"/>
    </row>
    <row r="365" spans="1:5" x14ac:dyDescent="0.2">
      <c r="A365" s="104" t="s">
        <v>324</v>
      </c>
      <c r="B365" s="105" t="s">
        <v>1029</v>
      </c>
      <c r="C365" s="122" t="s">
        <v>308</v>
      </c>
      <c r="D365" s="285" t="s">
        <v>9</v>
      </c>
      <c r="E365" s="299"/>
    </row>
    <row r="366" spans="1:5" ht="25.5" x14ac:dyDescent="0.2">
      <c r="A366" s="104" t="s">
        <v>325</v>
      </c>
      <c r="B366" s="105" t="s">
        <v>1030</v>
      </c>
      <c r="C366" s="122" t="s">
        <v>1245</v>
      </c>
      <c r="D366" s="285" t="s">
        <v>9</v>
      </c>
      <c r="E366" s="299"/>
    </row>
    <row r="367" spans="1:5" x14ac:dyDescent="0.2">
      <c r="A367" s="104" t="s">
        <v>326</v>
      </c>
      <c r="B367" s="105" t="s">
        <v>315</v>
      </c>
      <c r="C367" s="122" t="s">
        <v>50</v>
      </c>
      <c r="D367" s="285" t="s">
        <v>9</v>
      </c>
      <c r="E367" s="299"/>
    </row>
    <row r="368" spans="1:5" s="113" customFormat="1" x14ac:dyDescent="0.2">
      <c r="A368" s="123" t="s">
        <v>329</v>
      </c>
      <c r="B368" s="124" t="s">
        <v>1031</v>
      </c>
      <c r="C368" s="124"/>
      <c r="D368" s="286"/>
      <c r="E368" s="303"/>
    </row>
    <row r="369" spans="1:5" ht="25.5" x14ac:dyDescent="0.2">
      <c r="A369" s="104" t="s">
        <v>330</v>
      </c>
      <c r="B369" s="105" t="s">
        <v>1032</v>
      </c>
      <c r="C369" s="122" t="s">
        <v>1344</v>
      </c>
      <c r="D369" s="285" t="s">
        <v>16</v>
      </c>
      <c r="E369" s="299"/>
    </row>
    <row r="370" spans="1:5" ht="38.25" x14ac:dyDescent="0.2">
      <c r="A370" s="104" t="s">
        <v>331</v>
      </c>
      <c r="B370" s="105" t="s">
        <v>1033</v>
      </c>
      <c r="C370" s="122" t="s">
        <v>1345</v>
      </c>
      <c r="D370" s="285" t="s">
        <v>16</v>
      </c>
      <c r="E370" s="299"/>
    </row>
    <row r="371" spans="1:5" ht="25.5" x14ac:dyDescent="0.2">
      <c r="A371" s="104" t="s">
        <v>332</v>
      </c>
      <c r="B371" s="105" t="s">
        <v>1034</v>
      </c>
      <c r="C371" s="122" t="s">
        <v>1346</v>
      </c>
      <c r="D371" s="285" t="s">
        <v>16</v>
      </c>
      <c r="E371" s="299"/>
    </row>
    <row r="372" spans="1:5" ht="25.5" x14ac:dyDescent="0.2">
      <c r="A372" s="104" t="s">
        <v>333</v>
      </c>
      <c r="B372" s="105" t="s">
        <v>1035</v>
      </c>
      <c r="C372" s="122" t="s">
        <v>1347</v>
      </c>
      <c r="D372" s="285" t="s">
        <v>9</v>
      </c>
      <c r="E372" s="299"/>
    </row>
    <row r="373" spans="1:5" ht="25.5" x14ac:dyDescent="0.2">
      <c r="A373" s="104" t="s">
        <v>334</v>
      </c>
      <c r="B373" s="105" t="s">
        <v>1037</v>
      </c>
      <c r="C373" s="122" t="s">
        <v>1348</v>
      </c>
      <c r="D373" s="285" t="s">
        <v>9</v>
      </c>
      <c r="E373" s="299"/>
    </row>
    <row r="374" spans="1:5" x14ac:dyDescent="0.2">
      <c r="A374" s="104" t="s">
        <v>335</v>
      </c>
      <c r="B374" s="105" t="s">
        <v>1039</v>
      </c>
      <c r="C374" s="122" t="s">
        <v>1349</v>
      </c>
      <c r="D374" s="285" t="s">
        <v>9</v>
      </c>
      <c r="E374" s="299"/>
    </row>
    <row r="375" spans="1:5" ht="25.5" x14ac:dyDescent="0.2">
      <c r="A375" s="104" t="s">
        <v>336</v>
      </c>
      <c r="B375" s="105" t="s">
        <v>1041</v>
      </c>
      <c r="C375" s="122" t="s">
        <v>1350</v>
      </c>
      <c r="D375" s="285" t="s">
        <v>9</v>
      </c>
      <c r="E375" s="299"/>
    </row>
    <row r="376" spans="1:5" ht="25.5" x14ac:dyDescent="0.2">
      <c r="A376" s="104" t="s">
        <v>337</v>
      </c>
      <c r="B376" s="105" t="s">
        <v>1043</v>
      </c>
      <c r="C376" s="122" t="s">
        <v>1351</v>
      </c>
      <c r="D376" s="285" t="s">
        <v>9</v>
      </c>
      <c r="E376" s="299"/>
    </row>
    <row r="377" spans="1:5" x14ac:dyDescent="0.2">
      <c r="A377" s="104" t="s">
        <v>338</v>
      </c>
      <c r="B377" s="105" t="s">
        <v>1045</v>
      </c>
      <c r="C377" s="122" t="s">
        <v>1352</v>
      </c>
      <c r="D377" s="285" t="s">
        <v>9</v>
      </c>
      <c r="E377" s="299"/>
    </row>
    <row r="378" spans="1:5" s="113" customFormat="1" x14ac:dyDescent="0.2">
      <c r="A378" s="123" t="s">
        <v>339</v>
      </c>
      <c r="B378" s="124" t="s">
        <v>1046</v>
      </c>
      <c r="C378" s="124"/>
      <c r="D378" s="286"/>
      <c r="E378" s="303"/>
    </row>
    <row r="379" spans="1:5" ht="25.5" x14ac:dyDescent="0.2">
      <c r="A379" s="104" t="s">
        <v>340</v>
      </c>
      <c r="B379" s="105" t="s">
        <v>1047</v>
      </c>
      <c r="C379" s="122" t="s">
        <v>1353</v>
      </c>
      <c r="D379" s="285" t="s">
        <v>16</v>
      </c>
      <c r="E379" s="299"/>
    </row>
    <row r="380" spans="1:5" ht="25.5" x14ac:dyDescent="0.2">
      <c r="A380" s="104" t="s">
        <v>341</v>
      </c>
      <c r="B380" s="105" t="s">
        <v>1049</v>
      </c>
      <c r="C380" s="122" t="s">
        <v>1354</v>
      </c>
      <c r="D380" s="285" t="s">
        <v>9</v>
      </c>
      <c r="E380" s="299"/>
    </row>
    <row r="381" spans="1:5" x14ac:dyDescent="0.2">
      <c r="A381" s="104" t="s">
        <v>342</v>
      </c>
      <c r="B381" s="105" t="s">
        <v>1051</v>
      </c>
      <c r="C381" s="122" t="s">
        <v>1347</v>
      </c>
      <c r="D381" s="285" t="s">
        <v>9</v>
      </c>
      <c r="E381" s="299"/>
    </row>
    <row r="382" spans="1:5" ht="25.5" x14ac:dyDescent="0.2">
      <c r="A382" s="104" t="s">
        <v>343</v>
      </c>
      <c r="B382" s="105" t="s">
        <v>1035</v>
      </c>
      <c r="C382" s="122" t="s">
        <v>1347</v>
      </c>
      <c r="D382" s="285" t="s">
        <v>9</v>
      </c>
      <c r="E382" s="299"/>
    </row>
    <row r="383" spans="1:5" ht="25.5" x14ac:dyDescent="0.2">
      <c r="A383" s="104" t="s">
        <v>344</v>
      </c>
      <c r="B383" s="105" t="s">
        <v>1037</v>
      </c>
      <c r="C383" s="122" t="s">
        <v>1348</v>
      </c>
      <c r="D383" s="285" t="s">
        <v>9</v>
      </c>
      <c r="E383" s="299"/>
    </row>
    <row r="384" spans="1:5" ht="25.5" x14ac:dyDescent="0.2">
      <c r="A384" s="104" t="s">
        <v>345</v>
      </c>
      <c r="B384" s="105" t="s">
        <v>1055</v>
      </c>
      <c r="C384" s="122" t="s">
        <v>1355</v>
      </c>
      <c r="D384" s="285" t="s">
        <v>9</v>
      </c>
      <c r="E384" s="299"/>
    </row>
    <row r="385" spans="1:5" x14ac:dyDescent="0.2">
      <c r="A385" s="104" t="s">
        <v>346</v>
      </c>
      <c r="B385" s="105" t="s">
        <v>1057</v>
      </c>
      <c r="C385" s="122" t="s">
        <v>1356</v>
      </c>
      <c r="D385" s="285" t="s">
        <v>9</v>
      </c>
      <c r="E385" s="299"/>
    </row>
    <row r="386" spans="1:5" x14ac:dyDescent="0.2">
      <c r="A386" s="104" t="s">
        <v>1059</v>
      </c>
      <c r="B386" s="105" t="s">
        <v>1060</v>
      </c>
      <c r="C386" s="122" t="s">
        <v>1357</v>
      </c>
      <c r="D386" s="285" t="s">
        <v>9</v>
      </c>
      <c r="E386" s="299"/>
    </row>
    <row r="387" spans="1:5" ht="25.5" x14ac:dyDescent="0.2">
      <c r="A387" s="104" t="s">
        <v>1061</v>
      </c>
      <c r="B387" s="105" t="s">
        <v>1062</v>
      </c>
      <c r="C387" s="122" t="s">
        <v>1350</v>
      </c>
      <c r="D387" s="285" t="s">
        <v>9</v>
      </c>
      <c r="E387" s="299"/>
    </row>
    <row r="388" spans="1:5" ht="25.5" x14ac:dyDescent="0.2">
      <c r="A388" s="104" t="s">
        <v>1064</v>
      </c>
      <c r="B388" s="105" t="s">
        <v>1065</v>
      </c>
      <c r="C388" s="122" t="s">
        <v>81</v>
      </c>
      <c r="D388" s="285" t="s">
        <v>9</v>
      </c>
      <c r="E388" s="299"/>
    </row>
    <row r="389" spans="1:5" s="121" customFormat="1" x14ac:dyDescent="0.2">
      <c r="A389" s="116" t="s">
        <v>1067</v>
      </c>
      <c r="B389" s="117" t="s">
        <v>1068</v>
      </c>
      <c r="C389" s="117"/>
      <c r="D389" s="284"/>
      <c r="E389" s="302"/>
    </row>
    <row r="390" spans="1:5" x14ac:dyDescent="0.2">
      <c r="A390" s="104" t="s">
        <v>1069</v>
      </c>
      <c r="B390" s="105" t="s">
        <v>1070</v>
      </c>
      <c r="C390" s="122" t="s">
        <v>327</v>
      </c>
      <c r="D390" s="285" t="s">
        <v>4</v>
      </c>
      <c r="E390" s="299"/>
    </row>
    <row r="391" spans="1:5" ht="25.5" x14ac:dyDescent="0.2">
      <c r="A391" s="104" t="s">
        <v>1071</v>
      </c>
      <c r="B391" s="105" t="s">
        <v>1072</v>
      </c>
      <c r="C391" s="122" t="s">
        <v>1358</v>
      </c>
      <c r="D391" s="285" t="s">
        <v>9</v>
      </c>
      <c r="E391" s="299"/>
    </row>
    <row r="392" spans="1:5" ht="25.5" x14ac:dyDescent="0.2">
      <c r="A392" s="104" t="s">
        <v>1074</v>
      </c>
      <c r="B392" s="105" t="s">
        <v>1075</v>
      </c>
      <c r="C392" s="122" t="s">
        <v>1359</v>
      </c>
      <c r="D392" s="285" t="s">
        <v>9</v>
      </c>
      <c r="E392" s="299"/>
    </row>
    <row r="393" spans="1:5" ht="25.5" x14ac:dyDescent="0.2">
      <c r="A393" s="104" t="s">
        <v>1077</v>
      </c>
      <c r="B393" s="105" t="s">
        <v>1078</v>
      </c>
      <c r="C393" s="122" t="s">
        <v>1360</v>
      </c>
      <c r="D393" s="285" t="s">
        <v>9</v>
      </c>
      <c r="E393" s="299"/>
    </row>
    <row r="394" spans="1:5" ht="25.5" x14ac:dyDescent="0.2">
      <c r="A394" s="104" t="s">
        <v>1080</v>
      </c>
      <c r="B394" s="105" t="s">
        <v>1081</v>
      </c>
      <c r="C394" s="122" t="s">
        <v>1361</v>
      </c>
      <c r="D394" s="285" t="s">
        <v>16</v>
      </c>
      <c r="E394" s="299"/>
    </row>
    <row r="395" spans="1:5" ht="25.5" x14ac:dyDescent="0.2">
      <c r="A395" s="104" t="s">
        <v>1082</v>
      </c>
      <c r="B395" s="105" t="s">
        <v>1083</v>
      </c>
      <c r="C395" s="122" t="s">
        <v>1343</v>
      </c>
      <c r="D395" s="285" t="s">
        <v>16</v>
      </c>
      <c r="E395" s="299"/>
    </row>
    <row r="396" spans="1:5" ht="25.5" x14ac:dyDescent="0.2">
      <c r="A396" s="104" t="s">
        <v>1085</v>
      </c>
      <c r="B396" s="105" t="s">
        <v>1086</v>
      </c>
      <c r="C396" s="122" t="s">
        <v>1362</v>
      </c>
      <c r="D396" s="285" t="s">
        <v>9</v>
      </c>
      <c r="E396" s="299"/>
    </row>
    <row r="397" spans="1:5" x14ac:dyDescent="0.2">
      <c r="A397" s="104" t="s">
        <v>1088</v>
      </c>
      <c r="B397" s="105" t="s">
        <v>1089</v>
      </c>
      <c r="C397" s="122" t="s">
        <v>1363</v>
      </c>
      <c r="D397" s="285" t="s">
        <v>9</v>
      </c>
      <c r="E397" s="299"/>
    </row>
    <row r="398" spans="1:5" x14ac:dyDescent="0.2">
      <c r="A398" s="104" t="s">
        <v>1090</v>
      </c>
      <c r="B398" s="105" t="s">
        <v>1091</v>
      </c>
      <c r="C398" s="122" t="s">
        <v>1245</v>
      </c>
      <c r="D398" s="285" t="s">
        <v>9</v>
      </c>
      <c r="E398" s="299"/>
    </row>
    <row r="399" spans="1:5" ht="25.5" x14ac:dyDescent="0.2">
      <c r="A399" s="104" t="s">
        <v>1092</v>
      </c>
      <c r="B399" s="105" t="s">
        <v>1093</v>
      </c>
      <c r="C399" s="122" t="s">
        <v>153</v>
      </c>
      <c r="D399" s="285" t="s">
        <v>9</v>
      </c>
      <c r="E399" s="299"/>
    </row>
    <row r="400" spans="1:5" ht="25.5" x14ac:dyDescent="0.2">
      <c r="A400" s="104" t="s">
        <v>1094</v>
      </c>
      <c r="B400" s="105" t="s">
        <v>1095</v>
      </c>
      <c r="C400" s="122" t="s">
        <v>1364</v>
      </c>
      <c r="D400" s="285" t="s">
        <v>9</v>
      </c>
      <c r="E400" s="299"/>
    </row>
    <row r="401" spans="1:5" ht="25.5" x14ac:dyDescent="0.2">
      <c r="A401" s="104" t="s">
        <v>1097</v>
      </c>
      <c r="B401" s="105" t="s">
        <v>1098</v>
      </c>
      <c r="C401" s="122" t="s">
        <v>1364</v>
      </c>
      <c r="D401" s="285" t="s">
        <v>9</v>
      </c>
      <c r="E401" s="299"/>
    </row>
    <row r="402" spans="1:5" ht="25.5" x14ac:dyDescent="0.2">
      <c r="A402" s="104" t="s">
        <v>1099</v>
      </c>
      <c r="B402" s="105" t="s">
        <v>1100</v>
      </c>
      <c r="C402" s="122" t="s">
        <v>1365</v>
      </c>
      <c r="D402" s="285" t="s">
        <v>9</v>
      </c>
      <c r="E402" s="299"/>
    </row>
    <row r="403" spans="1:5" ht="25.5" x14ac:dyDescent="0.2">
      <c r="A403" s="104" t="s">
        <v>1101</v>
      </c>
      <c r="B403" s="105" t="s">
        <v>1102</v>
      </c>
      <c r="C403" s="122" t="s">
        <v>1366</v>
      </c>
      <c r="D403" s="285" t="s">
        <v>9</v>
      </c>
      <c r="E403" s="299"/>
    </row>
    <row r="404" spans="1:5" ht="25.5" x14ac:dyDescent="0.2">
      <c r="A404" s="104" t="s">
        <v>1104</v>
      </c>
      <c r="B404" s="105" t="s">
        <v>1105</v>
      </c>
      <c r="C404" s="122" t="s">
        <v>1367</v>
      </c>
      <c r="D404" s="285" t="s">
        <v>9</v>
      </c>
      <c r="E404" s="299"/>
    </row>
    <row r="405" spans="1:5" ht="25.5" x14ac:dyDescent="0.2">
      <c r="A405" s="104" t="s">
        <v>1106</v>
      </c>
      <c r="B405" s="105" t="s">
        <v>1107</v>
      </c>
      <c r="C405" s="122" t="s">
        <v>1367</v>
      </c>
      <c r="D405" s="285" t="s">
        <v>9</v>
      </c>
      <c r="E405" s="299"/>
    </row>
    <row r="406" spans="1:5" ht="25.5" x14ac:dyDescent="0.2">
      <c r="A406" s="104" t="s">
        <v>1108</v>
      </c>
      <c r="B406" s="105" t="s">
        <v>1109</v>
      </c>
      <c r="C406" s="122" t="s">
        <v>1368</v>
      </c>
      <c r="D406" s="285" t="s">
        <v>9</v>
      </c>
      <c r="E406" s="299"/>
    </row>
    <row r="407" spans="1:5" ht="25.5" x14ac:dyDescent="0.2">
      <c r="A407" s="104" t="s">
        <v>1111</v>
      </c>
      <c r="B407" s="105" t="s">
        <v>1112</v>
      </c>
      <c r="C407" s="122" t="s">
        <v>1354</v>
      </c>
      <c r="D407" s="285" t="s">
        <v>9</v>
      </c>
      <c r="E407" s="299"/>
    </row>
    <row r="408" spans="1:5" ht="25.5" x14ac:dyDescent="0.2">
      <c r="A408" s="104" t="s">
        <v>1114</v>
      </c>
      <c r="B408" s="105" t="s">
        <v>1115</v>
      </c>
      <c r="C408" s="122" t="s">
        <v>328</v>
      </c>
      <c r="D408" s="285" t="s">
        <v>9</v>
      </c>
      <c r="E408" s="299"/>
    </row>
    <row r="409" spans="1:5" ht="25.5" x14ac:dyDescent="0.2">
      <c r="A409" s="104" t="s">
        <v>1117</v>
      </c>
      <c r="B409" s="105" t="s">
        <v>1118</v>
      </c>
      <c r="C409" s="122" t="s">
        <v>1369</v>
      </c>
      <c r="D409" s="285" t="s">
        <v>9</v>
      </c>
      <c r="E409" s="299"/>
    </row>
    <row r="410" spans="1:5" ht="25.5" x14ac:dyDescent="0.2">
      <c r="A410" s="104" t="s">
        <v>1120</v>
      </c>
      <c r="B410" s="105" t="s">
        <v>1121</v>
      </c>
      <c r="C410" s="122" t="s">
        <v>1370</v>
      </c>
      <c r="D410" s="285" t="s">
        <v>9</v>
      </c>
      <c r="E410" s="299"/>
    </row>
    <row r="411" spans="1:5" ht="25.5" x14ac:dyDescent="0.2">
      <c r="A411" s="104" t="s">
        <v>1123</v>
      </c>
      <c r="B411" s="105" t="s">
        <v>1124</v>
      </c>
      <c r="C411" s="122" t="s">
        <v>1371</v>
      </c>
      <c r="D411" s="285" t="s">
        <v>9</v>
      </c>
      <c r="E411" s="299"/>
    </row>
    <row r="412" spans="1:5" ht="25.5" x14ac:dyDescent="0.2">
      <c r="A412" s="104" t="s">
        <v>1126</v>
      </c>
      <c r="B412" s="105" t="s">
        <v>1127</v>
      </c>
      <c r="C412" s="122" t="s">
        <v>1372</v>
      </c>
      <c r="D412" s="285" t="s">
        <v>9</v>
      </c>
      <c r="E412" s="299"/>
    </row>
    <row r="413" spans="1:5" ht="25.5" x14ac:dyDescent="0.2">
      <c r="A413" s="104" t="s">
        <v>1129</v>
      </c>
      <c r="B413" s="105" t="s">
        <v>1130</v>
      </c>
      <c r="C413" s="122" t="s">
        <v>1373</v>
      </c>
      <c r="D413" s="285" t="s">
        <v>9</v>
      </c>
      <c r="E413" s="299"/>
    </row>
    <row r="414" spans="1:5" x14ac:dyDescent="0.2">
      <c r="A414" s="104" t="s">
        <v>1132</v>
      </c>
      <c r="B414" s="105" t="s">
        <v>1133</v>
      </c>
      <c r="C414" s="122" t="s">
        <v>243</v>
      </c>
      <c r="D414" s="285" t="s">
        <v>9</v>
      </c>
      <c r="E414" s="299"/>
    </row>
    <row r="415" spans="1:5" x14ac:dyDescent="0.2">
      <c r="A415" s="104" t="s">
        <v>1135</v>
      </c>
      <c r="B415" s="105" t="s">
        <v>1136</v>
      </c>
      <c r="C415" s="122" t="s">
        <v>1374</v>
      </c>
      <c r="D415" s="285" t="s">
        <v>9</v>
      </c>
      <c r="E415" s="299"/>
    </row>
    <row r="416" spans="1:5" x14ac:dyDescent="0.2">
      <c r="A416" s="104" t="s">
        <v>1138</v>
      </c>
      <c r="B416" s="105" t="s">
        <v>1057</v>
      </c>
      <c r="C416" s="122" t="s">
        <v>1356</v>
      </c>
      <c r="D416" s="285" t="s">
        <v>9</v>
      </c>
      <c r="E416" s="299"/>
    </row>
    <row r="417" spans="1:5" x14ac:dyDescent="0.2">
      <c r="A417" s="104" t="s">
        <v>1140</v>
      </c>
      <c r="B417" s="105" t="s">
        <v>1060</v>
      </c>
      <c r="C417" s="122" t="s">
        <v>1357</v>
      </c>
      <c r="D417" s="285" t="s">
        <v>9</v>
      </c>
      <c r="E417" s="299"/>
    </row>
    <row r="418" spans="1:5" ht="25.5" x14ac:dyDescent="0.2">
      <c r="A418" s="104" t="s">
        <v>1141</v>
      </c>
      <c r="B418" s="105" t="s">
        <v>1142</v>
      </c>
      <c r="C418" s="122" t="s">
        <v>1375</v>
      </c>
      <c r="D418" s="285" t="s">
        <v>9</v>
      </c>
      <c r="E418" s="299"/>
    </row>
    <row r="419" spans="1:5" ht="25.5" x14ac:dyDescent="0.2">
      <c r="A419" s="104" t="s">
        <v>1144</v>
      </c>
      <c r="B419" s="105" t="s">
        <v>1145</v>
      </c>
      <c r="C419" s="122" t="s">
        <v>1376</v>
      </c>
      <c r="D419" s="285" t="s">
        <v>9</v>
      </c>
      <c r="E419" s="299"/>
    </row>
    <row r="420" spans="1:5" ht="25.5" x14ac:dyDescent="0.2">
      <c r="A420" s="104" t="s">
        <v>1147</v>
      </c>
      <c r="B420" s="105" t="s">
        <v>1065</v>
      </c>
      <c r="C420" s="122" t="s">
        <v>81</v>
      </c>
      <c r="D420" s="285" t="s">
        <v>9</v>
      </c>
      <c r="E420" s="299"/>
    </row>
    <row r="421" spans="1:5" ht="25.5" x14ac:dyDescent="0.2">
      <c r="A421" s="104" t="s">
        <v>1148</v>
      </c>
      <c r="B421" s="105" t="s">
        <v>1149</v>
      </c>
      <c r="C421" s="122" t="s">
        <v>1377</v>
      </c>
      <c r="D421" s="285" t="s">
        <v>9</v>
      </c>
      <c r="E421" s="299"/>
    </row>
    <row r="422" spans="1:5" ht="25.5" x14ac:dyDescent="0.2">
      <c r="A422" s="104" t="s">
        <v>1151</v>
      </c>
      <c r="B422" s="105" t="s">
        <v>1152</v>
      </c>
      <c r="C422" s="122" t="s">
        <v>1378</v>
      </c>
      <c r="D422" s="285" t="s">
        <v>9</v>
      </c>
      <c r="E422" s="299"/>
    </row>
    <row r="423" spans="1:5" ht="38.25" x14ac:dyDescent="0.2">
      <c r="A423" s="104" t="s">
        <v>1154</v>
      </c>
      <c r="B423" s="105" t="s">
        <v>1155</v>
      </c>
      <c r="C423" s="122" t="s">
        <v>1379</v>
      </c>
      <c r="D423" s="285" t="s">
        <v>16</v>
      </c>
      <c r="E423" s="299"/>
    </row>
    <row r="424" spans="1:5" s="24" customFormat="1" x14ac:dyDescent="0.2">
      <c r="A424" s="125"/>
      <c r="B424" s="151" t="s">
        <v>439</v>
      </c>
      <c r="C424" s="126"/>
      <c r="D424" s="301"/>
      <c r="E424" s="300"/>
    </row>
    <row r="425" spans="1:5" x14ac:dyDescent="0.2">
      <c r="D425" s="26" t="s">
        <v>1397</v>
      </c>
    </row>
    <row r="426" spans="1:5" x14ac:dyDescent="0.2">
      <c r="B426" s="5" t="s">
        <v>1385</v>
      </c>
      <c r="C426" s="5" t="s">
        <v>372</v>
      </c>
    </row>
    <row r="427" spans="1:5" x14ac:dyDescent="0.2">
      <c r="C427" s="71" t="s">
        <v>373</v>
      </c>
    </row>
    <row r="428" spans="1:5" x14ac:dyDescent="0.2">
      <c r="C428" s="71" t="s">
        <v>374</v>
      </c>
    </row>
    <row r="429" spans="1:5" x14ac:dyDescent="0.2">
      <c r="C429" s="71" t="s">
        <v>375</v>
      </c>
    </row>
  </sheetData>
  <printOptions horizontalCentered="1"/>
  <pageMargins left="0.43307086614173229" right="0.19685039370078741" top="0.74803149606299213" bottom="0.94488188976377963" header="0" footer="0.74803149606299213"/>
  <pageSetup paperSize="9" scale="87" fitToHeight="15" orientation="portrait" r:id="rId1"/>
  <headerFooter>
    <oddFooter>&amp;R&amp;"Verdana,Negrito itálico"&amp;10Página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9</vt:i4>
      </vt:variant>
    </vt:vector>
  </HeadingPairs>
  <TitlesOfParts>
    <vt:vector size="14" baseType="lpstr">
      <vt:lpstr>Planilha orçamentária </vt:lpstr>
      <vt:lpstr>Cronograma Físico Financeiro</vt:lpstr>
      <vt:lpstr>COMPOSIÇÃO BDI</vt:lpstr>
      <vt:lpstr>Curva ABC de serviços</vt:lpstr>
      <vt:lpstr>Relatório de fontes dos preços</vt:lpstr>
      <vt:lpstr>'COMPOSIÇÃO BDI'!Area_de_impressao</vt:lpstr>
      <vt:lpstr>'Cronograma Físico Financeiro'!Area_de_impressao</vt:lpstr>
      <vt:lpstr>'Curva ABC de serviços'!Area_de_impressao</vt:lpstr>
      <vt:lpstr>'Planilha orçamentária '!Area_de_impressao</vt:lpstr>
      <vt:lpstr>'Relatório de fontes dos preços'!Area_de_impressao</vt:lpstr>
      <vt:lpstr>'Cronograma Físico Financeiro'!Titulos_de_impressao</vt:lpstr>
      <vt:lpstr>'Curva ABC de serviços'!Titulos_de_impressao</vt:lpstr>
      <vt:lpstr>'Planilha orçamentária '!Titulos_de_impressao</vt:lpstr>
      <vt:lpstr>'Relatório de fontes dos preços'!Titulos_de_impressao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2023-08-28T20:38:52Z</cp:lastPrinted>
  <dcterms:created xsi:type="dcterms:W3CDTF">2023-04-04T22:31:48Z</dcterms:created>
  <dcterms:modified xsi:type="dcterms:W3CDTF">2023-10-09T16:50:16Z</dcterms:modified>
</cp:coreProperties>
</file>